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codeName="ThisWorkbook"/>
  <mc:AlternateContent xmlns:mc="http://schemas.openxmlformats.org/markup-compatibility/2006">
    <mc:Choice Requires="x15">
      <x15ac:absPath xmlns:x15ac="http://schemas.microsoft.com/office/spreadsheetml/2010/11/ac" url="https://iberdrolaus-my.sharepoint.com/personal/aaron_smith_avangrid_com/Documents/EMT Data Requests/"/>
    </mc:Choice>
  </mc:AlternateContent>
  <xr:revisionPtr revIDLastSave="0" documentId="8_{C4727722-C826-44AF-9BD9-FA5161D89E37}" xr6:coauthVersionLast="47" xr6:coauthVersionMax="47" xr10:uidLastSave="{00000000-0000-0000-0000-000000000000}"/>
  <bookViews>
    <workbookView xWindow="-110" yWindow="-110" windowWidth="19420" windowHeight="10420" xr2:uid="{00000000-000D-0000-FFFF-FFFF00000000}"/>
  </bookViews>
  <sheets>
    <sheet name="Customer Load Sheet" sheetId="1" r:id="rId1"/>
    <sheet name="How-to for load sheet" sheetId="10" r:id="rId2"/>
    <sheet name="ESA" sheetId="5" r:id="rId3"/>
    <sheet name="Transmission-Distribution Plan" sheetId="4" r:id="rId4"/>
    <sheet name="Metering" sheetId="9" r:id="rId5"/>
    <sheet name="METER DATA" sheetId="11" r:id="rId6"/>
  </sheets>
  <definedNames>
    <definedName name="__xlnm.Print_Area" localSheetId="0">'Customer Load Sheet'!$A$1:$I$74</definedName>
    <definedName name="_xlnm._FilterDatabase" localSheetId="3" hidden="1">'Transmission-Distribution Plan'!$A$104:$D$183</definedName>
    <definedName name="COMM_LIST_LOAD_TYPE">'Customer Load Sheet'!$B$97:$B$114</definedName>
    <definedName name="COMM_LOAD_TYPE_VLKUP">'Customer Load Sheet'!$B$97:$D$114</definedName>
    <definedName name="LOAD_TYPE_RES_HVAC">'Customer Load Sheet'!$B$137:$D$139</definedName>
    <definedName name="Multiple_list">ESA!$B$57:$B$67</definedName>
    <definedName name="Multiple_Unit_Diversity_vlkup">ESA!$B$57:$C$67</definedName>
    <definedName name="_xlnm.Print_Area" localSheetId="0">'Customer Load Sheet'!$A$1:$I$74</definedName>
    <definedName name="_xlnm.Print_Area" localSheetId="2">ESA!$A$1:$T$77</definedName>
    <definedName name="_xlnm.Print_Area" localSheetId="1">'How-to for load sheet'!$A$1:$L$33</definedName>
    <definedName name="_xlnm.Print_Area" localSheetId="4">Metering!$A$1:$J$20</definedName>
    <definedName name="_xlnm.Print_Area" localSheetId="3">'Transmission-Distribution Plan'!$A$1:$L$68</definedName>
    <definedName name="rate_lookup">'Customer Load Sheet'!$F$88:$G$99</definedName>
    <definedName name="RES_LOAD_TYPE_HVAC">'Customer Load Sheet'!$B$137:$B$139</definedName>
    <definedName name="RES_LOAD_TYPE_HVAC_VLKUP">'Customer Load Sheet'!$B$137:$D$139</definedName>
    <definedName name="RES_LOAD_TYPE_NON_HVAC">'Customer Load Sheet'!$B$118:$B$133</definedName>
    <definedName name="RES_LOAD_TYPE_NON_HVAC_VLKUP">'Customer Load Sheet'!$B$118:$D$133</definedName>
    <definedName name="RES_LOADTYPE_HVAC">'Customer Load Sheet'!$B$137:$D$139</definedName>
    <definedName name="REV_CLASS_COM_IND">'Customer Load Sheet'!$B$77:$C$79</definedName>
    <definedName name="Revenue_Class">'Customer Load Sheet'!$B$77:$B$78</definedName>
    <definedName name="S_C_LIST">'Customer Load Sheet'!$F$115:$F$126</definedName>
    <definedName name="transformersizes">'Transmission-Distribution Plan'!$A$80:$A$96</definedName>
    <definedName name="Voltage_Choice_VLKUP">'Customer Load Sheet'!$B$82:$D$92</definedName>
    <definedName name="xfmr10">'Transmission-Distribution Plan'!$D$80:$D$82</definedName>
    <definedName name="xfmr100">'Transmission-Distribution Plan'!$P$80:$P$84</definedName>
    <definedName name="xfmr1000">'Transmission-Distribution Plan'!$AK$80:$AK$87</definedName>
    <definedName name="xfmr112.5">'Transmission-Distribution Plan'!$S$80:$S$80</definedName>
    <definedName name="xfmr150">'Transmission-Distribution Plan'!$V$80:$V$83</definedName>
    <definedName name="xfmr1500">'Transmission-Distribution Plan'!$AN$80:$AN$83</definedName>
    <definedName name="xfmr167">'Transmission-Distribution Plan'!$Y$80:$Y$85</definedName>
    <definedName name="xfmr2000">'Transmission-Distribution Plan'!$AQ$80:$AQ$82</definedName>
    <definedName name="xfmr225">'Transmission-Distribution Plan'!#REF!</definedName>
    <definedName name="xfmr25">'Transmission-Distribution Plan'!$G$80:$G$86</definedName>
    <definedName name="xfmr2500">'Transmission-Distribution Plan'!$AT$80:$AT$82</definedName>
    <definedName name="xfmr300">'Transmission-Distribution Plan'!$AB$80:$AB$85</definedName>
    <definedName name="xfmr50">'Transmission-Distribution Plan'!$J$80:$J$84</definedName>
    <definedName name="xfmr500">'Transmission-Distribution Plan'!$AE$80:$AE$87</definedName>
    <definedName name="xfmr5000">'Transmission-Distribution Plan'!$AW$80:$AW$81</definedName>
    <definedName name="xfmr75">'Transmission-Distribution Plan'!$M$80:$M$80</definedName>
    <definedName name="xfmr750">'Transmission-Distribution Plan'!$AH$80:$AH$84</definedName>
    <definedName name="xfmr7500">'Transmission-Distribution Plan'!$AZ$80:$AZ$81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4" l="1"/>
  <c r="F67" i="4" l="1"/>
  <c r="G67" i="4"/>
  <c r="D6" i="1"/>
  <c r="D5" i="1"/>
  <c r="B32" i="5"/>
  <c r="B31" i="5"/>
  <c r="B23" i="5"/>
  <c r="B24" i="5"/>
  <c r="B25" i="5"/>
  <c r="B26" i="5"/>
  <c r="B27" i="5"/>
  <c r="B28" i="5"/>
  <c r="B29" i="5"/>
  <c r="B22" i="5"/>
  <c r="B5" i="5"/>
  <c r="B6" i="5"/>
  <c r="B7" i="5"/>
  <c r="K7" i="5" s="1"/>
  <c r="B8" i="5"/>
  <c r="B9" i="5"/>
  <c r="B10" i="5"/>
  <c r="K10" i="5" s="1"/>
  <c r="B11" i="5"/>
  <c r="K11" i="5" s="1"/>
  <c r="B12" i="5"/>
  <c r="H12" i="5" s="1"/>
  <c r="B13" i="5"/>
  <c r="B14" i="5"/>
  <c r="B15" i="5"/>
  <c r="B16" i="5"/>
  <c r="B17" i="5"/>
  <c r="L17" i="5" s="1"/>
  <c r="B18" i="5"/>
  <c r="B19" i="5"/>
  <c r="K19" i="5" s="1"/>
  <c r="B4" i="5"/>
  <c r="K4" i="5" s="1"/>
  <c r="L15" i="5"/>
  <c r="H16" i="5"/>
  <c r="L18" i="5"/>
  <c r="K5" i="5"/>
  <c r="K6" i="5"/>
  <c r="K8" i="5"/>
  <c r="K9" i="5"/>
  <c r="K13" i="5"/>
  <c r="K14" i="5"/>
  <c r="L5" i="5"/>
  <c r="L6" i="5"/>
  <c r="L7" i="5"/>
  <c r="L8" i="5"/>
  <c r="L9" i="5"/>
  <c r="L10" i="5"/>
  <c r="L13" i="5"/>
  <c r="L14" i="5"/>
  <c r="H5" i="5"/>
  <c r="H6" i="5"/>
  <c r="H7" i="5"/>
  <c r="H8" i="5"/>
  <c r="H9" i="5"/>
  <c r="H10" i="5"/>
  <c r="H13" i="5"/>
  <c r="H14" i="5"/>
  <c r="L12" i="5" l="1"/>
  <c r="K12" i="5"/>
  <c r="H4" i="5"/>
  <c r="L4" i="5"/>
  <c r="L16" i="5"/>
  <c r="H17" i="5"/>
  <c r="K17" i="5"/>
  <c r="K16" i="5"/>
  <c r="K18" i="5"/>
  <c r="H18" i="5"/>
  <c r="L19" i="5"/>
  <c r="H19" i="5"/>
  <c r="H15" i="5"/>
  <c r="K15" i="5"/>
  <c r="H11" i="5"/>
  <c r="L11" i="5"/>
  <c r="I62" i="4"/>
  <c r="C65" i="1" l="1"/>
  <c r="C56" i="4" l="1"/>
  <c r="I35" i="5"/>
  <c r="I34" i="5"/>
  <c r="I33" i="5"/>
  <c r="I32" i="5"/>
  <c r="I31" i="5"/>
  <c r="G35" i="5"/>
  <c r="G34" i="5"/>
  <c r="G33" i="5"/>
  <c r="G32" i="5"/>
  <c r="G31" i="5"/>
  <c r="G30" i="5"/>
  <c r="F35" i="5"/>
  <c r="F34" i="5"/>
  <c r="F33" i="5"/>
  <c r="F32" i="5"/>
  <c r="F31" i="5"/>
  <c r="F30" i="5"/>
  <c r="E35" i="5"/>
  <c r="E34" i="5"/>
  <c r="E33" i="5"/>
  <c r="E32" i="5"/>
  <c r="E31" i="5"/>
  <c r="D32" i="5"/>
  <c r="D31" i="5"/>
  <c r="C32" i="5"/>
  <c r="C31" i="5"/>
  <c r="B34" i="5"/>
  <c r="B33" i="5"/>
  <c r="H32" i="5"/>
  <c r="L32" i="5" l="1"/>
  <c r="K32" i="5"/>
  <c r="H31" i="5"/>
  <c r="K31" i="5"/>
  <c r="L31" i="5"/>
  <c r="H11" i="1"/>
  <c r="H32" i="1" l="1"/>
  <c r="J31" i="1"/>
  <c r="H46" i="5" l="1"/>
  <c r="H47" i="5"/>
  <c r="H48" i="5"/>
  <c r="H45" i="5"/>
  <c r="B49" i="5"/>
  <c r="B47" i="5"/>
  <c r="C3" i="4" l="1"/>
  <c r="G15" i="9"/>
  <c r="F15" i="9"/>
  <c r="I13" i="9"/>
  <c r="H13" i="9"/>
  <c r="G13" i="9"/>
  <c r="F13" i="9"/>
  <c r="H12" i="9"/>
  <c r="G12" i="9"/>
  <c r="F12" i="9"/>
  <c r="C12" i="9"/>
  <c r="J10" i="9"/>
  <c r="F10" i="9"/>
  <c r="D9" i="9"/>
  <c r="H7" i="9"/>
  <c r="C7" i="9"/>
  <c r="D6" i="9"/>
  <c r="E6" i="9"/>
  <c r="F6" i="9"/>
  <c r="G6" i="9"/>
  <c r="H6" i="9"/>
  <c r="C6" i="9"/>
  <c r="C5" i="9"/>
  <c r="H4" i="9"/>
  <c r="F4" i="9"/>
  <c r="D4" i="9"/>
  <c r="C3" i="9"/>
  <c r="G2" i="9"/>
  <c r="U8" i="11" s="1"/>
  <c r="C2" i="9"/>
  <c r="S6" i="11" s="1"/>
  <c r="C1" i="9"/>
  <c r="S2" i="11" s="1"/>
  <c r="B56" i="4"/>
  <c r="B57" i="4"/>
  <c r="C55" i="4"/>
  <c r="C47" i="4"/>
  <c r="C48" i="4"/>
  <c r="C49" i="4"/>
  <c r="C50" i="4"/>
  <c r="C51" i="4"/>
  <c r="C52" i="4"/>
  <c r="C53" i="4"/>
  <c r="C46" i="4"/>
  <c r="A29" i="4"/>
  <c r="B45" i="4"/>
  <c r="B30" i="4"/>
  <c r="B31" i="4"/>
  <c r="B32" i="4"/>
  <c r="B33" i="4"/>
  <c r="B34" i="4"/>
  <c r="B35" i="4"/>
  <c r="B36" i="4"/>
  <c r="B37" i="4"/>
  <c r="B38" i="4"/>
  <c r="B39" i="4"/>
  <c r="B40" i="4"/>
  <c r="B41" i="4"/>
  <c r="B42" i="4"/>
  <c r="B43" i="4"/>
  <c r="B44" i="4"/>
  <c r="B55" i="4"/>
  <c r="B54" i="4"/>
  <c r="B47" i="4"/>
  <c r="B48" i="4"/>
  <c r="B49" i="4"/>
  <c r="B50" i="4"/>
  <c r="B51" i="4"/>
  <c r="B52" i="4"/>
  <c r="B53" i="4"/>
  <c r="B46" i="4"/>
  <c r="C30" i="4"/>
  <c r="C31" i="4"/>
  <c r="C32" i="4"/>
  <c r="C33" i="4"/>
  <c r="C34" i="4"/>
  <c r="C35" i="4"/>
  <c r="C36" i="4"/>
  <c r="C37" i="4"/>
  <c r="C38" i="4"/>
  <c r="C39" i="4"/>
  <c r="C40" i="4"/>
  <c r="C41" i="4"/>
  <c r="C42" i="4"/>
  <c r="C43" i="4"/>
  <c r="C44" i="4"/>
  <c r="B29" i="4"/>
  <c r="C29" i="4"/>
  <c r="A46" i="4"/>
  <c r="G24" i="4"/>
  <c r="F24" i="4"/>
  <c r="C21" i="4"/>
  <c r="J23" i="4"/>
  <c r="I22" i="4"/>
  <c r="H22" i="4"/>
  <c r="G22" i="4"/>
  <c r="F22" i="4"/>
  <c r="H21" i="4"/>
  <c r="G21" i="4"/>
  <c r="F21" i="4"/>
  <c r="H10" i="4"/>
  <c r="F10" i="4"/>
  <c r="D9" i="4"/>
  <c r="C7" i="4"/>
  <c r="H7" i="4"/>
  <c r="C6" i="4"/>
  <c r="C5" i="4"/>
  <c r="H4" i="4"/>
  <c r="F4" i="4"/>
  <c r="D4" i="4"/>
  <c r="G2" i="4"/>
  <c r="C2" i="4"/>
  <c r="C1" i="4"/>
  <c r="F26" i="1" l="1"/>
  <c r="D26" i="1"/>
  <c r="I30" i="5"/>
  <c r="I23" i="5"/>
  <c r="I24" i="5"/>
  <c r="I25" i="5"/>
  <c r="I26" i="5"/>
  <c r="I27" i="5"/>
  <c r="I28" i="5"/>
  <c r="I29" i="5"/>
  <c r="I22" i="5"/>
  <c r="P24" i="5"/>
  <c r="I20" i="5"/>
  <c r="E30" i="5"/>
  <c r="G23" i="5"/>
  <c r="G24" i="5"/>
  <c r="G25" i="5"/>
  <c r="G26" i="5"/>
  <c r="G27" i="5"/>
  <c r="G28" i="5"/>
  <c r="G29" i="5"/>
  <c r="G22" i="5"/>
  <c r="E23" i="5"/>
  <c r="E24" i="5"/>
  <c r="E25" i="5"/>
  <c r="E26" i="5"/>
  <c r="E27" i="5"/>
  <c r="E28" i="5"/>
  <c r="E29" i="5"/>
  <c r="F23" i="5"/>
  <c r="F24" i="5"/>
  <c r="F25" i="5"/>
  <c r="F26" i="5"/>
  <c r="F27" i="5"/>
  <c r="F28" i="5"/>
  <c r="F29" i="5"/>
  <c r="F22" i="5"/>
  <c r="E22" i="5"/>
  <c r="D23" i="5"/>
  <c r="D24" i="5"/>
  <c r="D25" i="5"/>
  <c r="D26" i="5"/>
  <c r="D27" i="5"/>
  <c r="D28" i="5"/>
  <c r="D29" i="5"/>
  <c r="D22" i="5"/>
  <c r="C23" i="5"/>
  <c r="C24" i="5"/>
  <c r="C25" i="5"/>
  <c r="C26" i="5"/>
  <c r="C27" i="5"/>
  <c r="C28" i="5"/>
  <c r="C29" i="5"/>
  <c r="C22" i="5"/>
  <c r="B30" i="5"/>
  <c r="I5" i="5"/>
  <c r="I6" i="5"/>
  <c r="I7" i="5"/>
  <c r="I8" i="5"/>
  <c r="I9" i="5"/>
  <c r="I10" i="5"/>
  <c r="I11" i="5"/>
  <c r="I12" i="5"/>
  <c r="I13" i="5"/>
  <c r="I14" i="5"/>
  <c r="I15" i="5"/>
  <c r="I16" i="5"/>
  <c r="I17" i="5"/>
  <c r="I18" i="5"/>
  <c r="I19" i="5"/>
  <c r="I4" i="5"/>
  <c r="G5" i="5"/>
  <c r="G6" i="5"/>
  <c r="G7" i="5"/>
  <c r="G8" i="5"/>
  <c r="G9" i="5"/>
  <c r="G10" i="5"/>
  <c r="G11" i="5"/>
  <c r="G12" i="5"/>
  <c r="G13" i="5"/>
  <c r="G14" i="5"/>
  <c r="G15" i="5"/>
  <c r="G16" i="5"/>
  <c r="G17" i="5"/>
  <c r="G18" i="5"/>
  <c r="G19" i="5"/>
  <c r="G20" i="5"/>
  <c r="G4" i="5"/>
  <c r="F5" i="5"/>
  <c r="F6" i="5"/>
  <c r="F7" i="5"/>
  <c r="F8" i="5"/>
  <c r="F9" i="5"/>
  <c r="F10" i="5"/>
  <c r="F11" i="5"/>
  <c r="F12" i="5"/>
  <c r="F13" i="5"/>
  <c r="F14" i="5"/>
  <c r="F15" i="5"/>
  <c r="F16" i="5"/>
  <c r="F17" i="5"/>
  <c r="F18" i="5"/>
  <c r="F19" i="5"/>
  <c r="F20" i="5"/>
  <c r="F4" i="5"/>
  <c r="E5" i="5"/>
  <c r="E6" i="5"/>
  <c r="E7" i="5"/>
  <c r="E8" i="5"/>
  <c r="E9" i="5"/>
  <c r="E10" i="5"/>
  <c r="E11" i="5"/>
  <c r="E12" i="5"/>
  <c r="E13" i="5"/>
  <c r="E14" i="5"/>
  <c r="E15" i="5"/>
  <c r="E16" i="5"/>
  <c r="E17" i="5"/>
  <c r="E18" i="5"/>
  <c r="E19" i="5"/>
  <c r="E20" i="5"/>
  <c r="E4" i="5"/>
  <c r="D5" i="5"/>
  <c r="D6" i="5"/>
  <c r="D7" i="5"/>
  <c r="D8" i="5"/>
  <c r="D9" i="5"/>
  <c r="D10" i="5"/>
  <c r="D11" i="5"/>
  <c r="D12" i="5"/>
  <c r="D13" i="5"/>
  <c r="D14" i="5"/>
  <c r="D15" i="5"/>
  <c r="D16" i="5"/>
  <c r="D17" i="5"/>
  <c r="D18" i="5"/>
  <c r="D19" i="5"/>
  <c r="D4" i="5"/>
  <c r="C5" i="5"/>
  <c r="C6" i="5"/>
  <c r="C7" i="5"/>
  <c r="C8" i="5"/>
  <c r="C9" i="5"/>
  <c r="C10" i="5"/>
  <c r="C11" i="5"/>
  <c r="C12" i="5"/>
  <c r="C13" i="5"/>
  <c r="C14" i="5"/>
  <c r="C15" i="5"/>
  <c r="C16" i="5"/>
  <c r="C17" i="5"/>
  <c r="C18" i="5"/>
  <c r="C19" i="5"/>
  <c r="C4" i="5"/>
  <c r="B20" i="5"/>
  <c r="H12" i="1"/>
  <c r="D68" i="1"/>
  <c r="D33" i="5" s="1"/>
  <c r="C68" i="1"/>
  <c r="D65" i="1"/>
  <c r="D30" i="5" s="1"/>
  <c r="C54" i="4"/>
  <c r="D54" i="1"/>
  <c r="C54" i="1"/>
  <c r="C45" i="4" s="1"/>
  <c r="H28" i="5" l="1"/>
  <c r="L28" i="5"/>
  <c r="L22" i="5"/>
  <c r="H22" i="5"/>
  <c r="H27" i="5"/>
  <c r="L27" i="5"/>
  <c r="H29" i="5"/>
  <c r="L29" i="5"/>
  <c r="H26" i="5"/>
  <c r="L26" i="5"/>
  <c r="L23" i="5"/>
  <c r="H23" i="5"/>
  <c r="L25" i="5"/>
  <c r="H25" i="5"/>
  <c r="L24" i="5"/>
  <c r="H24" i="5"/>
  <c r="C57" i="4"/>
  <c r="C33" i="5"/>
  <c r="D69" i="1"/>
  <c r="D34" i="5" s="1"/>
  <c r="D70" i="1"/>
  <c r="D35" i="5" s="1"/>
  <c r="D20" i="5"/>
  <c r="B52" i="5"/>
  <c r="K24" i="5"/>
  <c r="K29" i="5"/>
  <c r="C22" i="4"/>
  <c r="C13" i="9"/>
  <c r="P37" i="5"/>
  <c r="D10" i="4"/>
  <c r="D10" i="9"/>
  <c r="H9" i="4"/>
  <c r="P38" i="5"/>
  <c r="H10" i="9"/>
  <c r="J22" i="4"/>
  <c r="J13" i="9"/>
  <c r="C30" i="5"/>
  <c r="C20" i="5"/>
  <c r="K23" i="5"/>
  <c r="K22" i="5"/>
  <c r="K26" i="5"/>
  <c r="K25" i="5"/>
  <c r="K28" i="5"/>
  <c r="K27" i="5"/>
  <c r="C70" i="1"/>
  <c r="C69" i="1"/>
  <c r="C34" i="5" s="1"/>
  <c r="N38" i="5" l="1"/>
  <c r="B48" i="5" l="1"/>
  <c r="B46" i="5" l="1"/>
  <c r="C39" i="5" l="1"/>
  <c r="D13" i="9"/>
  <c r="D16" i="9"/>
  <c r="D15" i="9"/>
  <c r="H14" i="9"/>
  <c r="F14" i="9"/>
  <c r="D14" i="9"/>
  <c r="E19" i="9"/>
  <c r="C15" i="9"/>
  <c r="K54" i="1" l="1"/>
  <c r="J54" i="1" s="1"/>
  <c r="J51" i="1"/>
  <c r="K49" i="1"/>
  <c r="J43" i="1"/>
  <c r="K41" i="1"/>
  <c r="J41" i="1" s="1"/>
  <c r="K39" i="1"/>
  <c r="K51" i="1"/>
  <c r="K45" i="1"/>
  <c r="J45" i="1" s="1"/>
  <c r="A78" i="4" l="1"/>
  <c r="H3" i="1"/>
  <c r="P22" i="5"/>
  <c r="N40" i="5"/>
  <c r="E36" i="5"/>
  <c r="L34" i="5"/>
  <c r="T4" i="5"/>
  <c r="S5" i="5"/>
  <c r="T6" i="5"/>
  <c r="S7" i="5"/>
  <c r="T9" i="5"/>
  <c r="T10" i="5"/>
  <c r="S18" i="5"/>
  <c r="S22" i="5"/>
  <c r="T23" i="5"/>
  <c r="T25" i="5"/>
  <c r="S26" i="5"/>
  <c r="S27" i="5"/>
  <c r="T28" i="5"/>
  <c r="T29" i="5"/>
  <c r="S31" i="5"/>
  <c r="T32" i="5"/>
  <c r="E63" i="4"/>
  <c r="E28" i="4"/>
  <c r="B58" i="4"/>
  <c r="D28" i="4"/>
  <c r="A47" i="4"/>
  <c r="A48" i="4"/>
  <c r="A49" i="4"/>
  <c r="A50" i="4"/>
  <c r="A51" i="4"/>
  <c r="A52" i="4"/>
  <c r="A53" i="4"/>
  <c r="A54" i="4"/>
  <c r="A55" i="4"/>
  <c r="A56" i="4"/>
  <c r="A57" i="4"/>
  <c r="B59" i="4"/>
  <c r="B28" i="4"/>
  <c r="C24" i="4"/>
  <c r="C19" i="4"/>
  <c r="A1" i="5"/>
  <c r="B1" i="5"/>
  <c r="C1" i="5"/>
  <c r="G1" i="5"/>
  <c r="B2" i="5"/>
  <c r="C2" i="5"/>
  <c r="D2" i="5"/>
  <c r="E2" i="5"/>
  <c r="F2" i="5"/>
  <c r="G2" i="5"/>
  <c r="I2" i="5"/>
  <c r="M18" i="5"/>
  <c r="N18" i="5" s="1"/>
  <c r="E43" i="4" s="1"/>
  <c r="B36" i="5"/>
  <c r="G36" i="5"/>
  <c r="I36" i="5"/>
  <c r="B38" i="5"/>
  <c r="C38" i="5"/>
  <c r="B39" i="5"/>
  <c r="D39" i="5"/>
  <c r="E39" i="5"/>
  <c r="F39" i="5"/>
  <c r="G39" i="5"/>
  <c r="I39" i="5"/>
  <c r="F36" i="5"/>
  <c r="S32" i="5" l="1"/>
  <c r="E62" i="4"/>
  <c r="E18" i="9"/>
  <c r="C58" i="4"/>
  <c r="M13" i="5"/>
  <c r="N13" i="5" s="1"/>
  <c r="E38" i="4" s="1"/>
  <c r="M32" i="5"/>
  <c r="D56" i="4" s="1"/>
  <c r="T27" i="5"/>
  <c r="M9" i="5"/>
  <c r="D34" i="4" s="1"/>
  <c r="M25" i="5"/>
  <c r="D49" i="4" s="1"/>
  <c r="M17" i="5"/>
  <c r="D42" i="4" s="1"/>
  <c r="M15" i="5"/>
  <c r="N15" i="5" s="1"/>
  <c r="E40" i="4" s="1"/>
  <c r="T7" i="5"/>
  <c r="M4" i="5"/>
  <c r="N4" i="5" s="1"/>
  <c r="E29" i="4" s="1"/>
  <c r="M28" i="5"/>
  <c r="D52" i="4" s="1"/>
  <c r="M24" i="5"/>
  <c r="N24" i="5" s="1"/>
  <c r="E48" i="4" s="1"/>
  <c r="M6" i="5"/>
  <c r="S24" i="5"/>
  <c r="T5" i="5"/>
  <c r="M27" i="5"/>
  <c r="D51" i="4" s="1"/>
  <c r="S29" i="5"/>
  <c r="S4" i="5"/>
  <c r="M10" i="5"/>
  <c r="N10" i="5" s="1"/>
  <c r="E35" i="4" s="1"/>
  <c r="T26" i="5"/>
  <c r="T31" i="5"/>
  <c r="M16" i="5"/>
  <c r="O16" i="5" s="1"/>
  <c r="M22" i="5"/>
  <c r="O22" i="5" s="1"/>
  <c r="S6" i="5"/>
  <c r="S25" i="5"/>
  <c r="S10" i="5"/>
  <c r="M14" i="5"/>
  <c r="N14" i="5" s="1"/>
  <c r="E39" i="4" s="1"/>
  <c r="M12" i="5"/>
  <c r="D37" i="4" s="1"/>
  <c r="M7" i="5"/>
  <c r="M5" i="5"/>
  <c r="O5" i="5" s="1"/>
  <c r="M31" i="5"/>
  <c r="M29" i="5"/>
  <c r="D53" i="4" s="1"/>
  <c r="M8" i="5"/>
  <c r="S21" i="5" s="1"/>
  <c r="D43" i="4"/>
  <c r="S28" i="5"/>
  <c r="C59" i="4"/>
  <c r="T30" i="5"/>
  <c r="M19" i="5"/>
  <c r="S3" i="5"/>
  <c r="M11" i="5"/>
  <c r="O11" i="5" s="1"/>
  <c r="T19" i="5"/>
  <c r="D36" i="5"/>
  <c r="M23" i="5"/>
  <c r="O23" i="5" s="1"/>
  <c r="M26" i="5"/>
  <c r="S20" i="5"/>
  <c r="T8" i="5"/>
  <c r="S8" i="5"/>
  <c r="O18" i="5"/>
  <c r="S13" i="5"/>
  <c r="S17" i="5" l="1"/>
  <c r="N6" i="5"/>
  <c r="E31" i="4" s="1"/>
  <c r="S19" i="5"/>
  <c r="S30" i="5"/>
  <c r="S9" i="5"/>
  <c r="S11" i="5" s="1"/>
  <c r="O9" i="5"/>
  <c r="S23" i="5"/>
  <c r="O32" i="5"/>
  <c r="T17" i="5"/>
  <c r="O13" i="5"/>
  <c r="D38" i="4"/>
  <c r="O24" i="5"/>
  <c r="N32" i="5"/>
  <c r="O17" i="5"/>
  <c r="O28" i="5"/>
  <c r="O25" i="5"/>
  <c r="N28" i="5"/>
  <c r="E52" i="4" s="1"/>
  <c r="D48" i="4"/>
  <c r="D40" i="4"/>
  <c r="N25" i="5"/>
  <c r="E49" i="4" s="1"/>
  <c r="D41" i="4"/>
  <c r="O15" i="5"/>
  <c r="O6" i="5"/>
  <c r="O10" i="5"/>
  <c r="N22" i="5"/>
  <c r="D31" i="4"/>
  <c r="O4" i="5"/>
  <c r="N9" i="5"/>
  <c r="T22" i="5" s="1"/>
  <c r="N29" i="5"/>
  <c r="E53" i="4" s="1"/>
  <c r="D29" i="4"/>
  <c r="D39" i="4"/>
  <c r="O27" i="5"/>
  <c r="D46" i="4"/>
  <c r="N27" i="5"/>
  <c r="E51" i="4" s="1"/>
  <c r="N5" i="5"/>
  <c r="N17" i="5"/>
  <c r="E42" i="4" s="1"/>
  <c r="N11" i="5"/>
  <c r="N16" i="5"/>
  <c r="E41" i="4" s="1"/>
  <c r="O29" i="5"/>
  <c r="D35" i="4"/>
  <c r="D47" i="4"/>
  <c r="N31" i="5"/>
  <c r="D55" i="4"/>
  <c r="M33" i="5"/>
  <c r="O12" i="5"/>
  <c r="O14" i="5"/>
  <c r="N12" i="5"/>
  <c r="E37" i="4" s="1"/>
  <c r="D30" i="4"/>
  <c r="N23" i="5"/>
  <c r="E47" i="4" s="1"/>
  <c r="N8" i="5"/>
  <c r="D33" i="4"/>
  <c r="O7" i="5"/>
  <c r="D32" i="4"/>
  <c r="O31" i="5"/>
  <c r="D36" i="4"/>
  <c r="S12" i="5"/>
  <c r="S14" i="5" s="1"/>
  <c r="N7" i="5"/>
  <c r="O8" i="5"/>
  <c r="C36" i="5"/>
  <c r="O19" i="5"/>
  <c r="D44" i="4"/>
  <c r="N19" i="5"/>
  <c r="E44" i="4" s="1"/>
  <c r="M20" i="5"/>
  <c r="D45" i="4" s="1"/>
  <c r="O26" i="5"/>
  <c r="N26" i="5"/>
  <c r="E50" i="4" s="1"/>
  <c r="D50" i="4"/>
  <c r="M30" i="5"/>
  <c r="E55" i="4" l="1"/>
  <c r="T12" i="5"/>
  <c r="E30" i="4"/>
  <c r="T18" i="5"/>
  <c r="E56" i="4"/>
  <c r="T13" i="5"/>
  <c r="E33" i="4"/>
  <c r="T21" i="5"/>
  <c r="E36" i="4"/>
  <c r="T24" i="5"/>
  <c r="S33" i="5"/>
  <c r="S34" i="5" s="1"/>
  <c r="O33" i="5"/>
  <c r="E46" i="4"/>
  <c r="T3" i="5"/>
  <c r="T11" i="5" s="1"/>
  <c r="N20" i="5"/>
  <c r="Q20" i="5"/>
  <c r="E32" i="4"/>
  <c r="T20" i="5"/>
  <c r="E34" i="4"/>
  <c r="O30" i="5"/>
  <c r="D57" i="4"/>
  <c r="N33" i="5"/>
  <c r="E57" i="4" s="1"/>
  <c r="O20" i="5"/>
  <c r="M43" i="5" s="1"/>
  <c r="D58" i="4"/>
  <c r="D54" i="4"/>
  <c r="N30" i="5"/>
  <c r="M34" i="5"/>
  <c r="Q34" i="5" s="1"/>
  <c r="T14" i="5" l="1"/>
  <c r="T33" i="5"/>
  <c r="E58" i="4"/>
  <c r="E45" i="4"/>
  <c r="O34" i="5"/>
  <c r="M46" i="5" s="1"/>
  <c r="M47" i="5" s="1"/>
  <c r="M44" i="5"/>
  <c r="E54" i="4"/>
  <c r="N34" i="5"/>
  <c r="Q35" i="5" s="1"/>
  <c r="T34" i="5" l="1"/>
  <c r="M37" i="5" s="1"/>
  <c r="M39" i="5" s="1"/>
  <c r="M41" i="5" s="1"/>
  <c r="P41" i="5" s="1"/>
  <c r="P39" i="5" l="1"/>
  <c r="Q39" i="5" s="1"/>
  <c r="N37" i="5"/>
  <c r="E59" i="4" s="1"/>
  <c r="D59" i="4"/>
  <c r="C16" i="9"/>
  <c r="H20" i="9"/>
  <c r="C25" i="4"/>
  <c r="N39" i="5" l="1"/>
  <c r="N41" i="5" s="1"/>
  <c r="E64" i="4" s="1"/>
  <c r="E2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Jamie Cough</author>
  </authors>
  <commentList>
    <comment ref="L2" authorId="0" shapeId="0" xr:uid="{00000000-0006-0000-0100-000001000000}">
      <text>
        <r>
          <rPr>
            <b/>
            <sz val="9"/>
            <color indexed="81"/>
            <rFont val="Tahoma"/>
            <family val="2"/>
          </rPr>
          <t>NOTE Yellow  is Default-changes to RED when NOT the corporate default</t>
        </r>
        <r>
          <rPr>
            <sz val="9"/>
            <color indexed="81"/>
            <rFont val="Tahoma"/>
            <family val="2"/>
          </rPr>
          <t xml:space="preserve">
</t>
        </r>
      </text>
    </comment>
    <comment ref="Q20" authorId="0" shapeId="0" xr:uid="{00000000-0006-0000-0100-000003000000}">
      <text>
        <r>
          <rPr>
            <b/>
            <sz val="9"/>
            <color indexed="81"/>
            <rFont val="Tahoma"/>
            <family val="2"/>
          </rPr>
          <t>NOTE this is the total Commercial Amps, and if multiple meters it does not reflect just 
the CT loads</t>
        </r>
        <r>
          <rPr>
            <sz val="9"/>
            <color indexed="81"/>
            <rFont val="Tahoma"/>
            <family val="2"/>
          </rPr>
          <t xml:space="preserve">
</t>
        </r>
      </text>
    </comment>
    <comment ref="Q34" authorId="0" shapeId="0" xr:uid="{00000000-0006-0000-0100-000002000000}">
      <text>
        <r>
          <rPr>
            <b/>
            <sz val="9"/>
            <color indexed="81"/>
            <rFont val="Tahoma"/>
            <family val="2"/>
          </rPr>
          <t>NOTE this is the total RESIDENTIAL 
Amps, and if multiple meters it does not reflect just 
the CT loads</t>
        </r>
        <r>
          <rPr>
            <sz val="9"/>
            <color indexed="81"/>
            <rFont val="Tahoma"/>
            <family val="2"/>
          </rPr>
          <t xml:space="preserve">
</t>
        </r>
      </text>
    </comment>
    <comment ref="P39" authorId="0" shapeId="0" xr:uid="{00000000-0006-0000-0100-000004000000}">
      <text>
        <r>
          <rPr>
            <b/>
            <sz val="9"/>
            <color indexed="81"/>
            <rFont val="Tahoma"/>
            <family val="2"/>
          </rPr>
          <t>NOTE this is the total load, and if multiple meters it does not reflect just 
the CT loads</t>
        </r>
        <r>
          <rPr>
            <sz val="9"/>
            <color indexed="81"/>
            <rFont val="Tahoma"/>
            <family val="2"/>
          </rPr>
          <t xml:space="preserve">
</t>
        </r>
      </text>
    </comment>
  </commentList>
</comments>
</file>

<file path=xl/sharedStrings.xml><?xml version="1.0" encoding="utf-8"?>
<sst xmlns="http://schemas.openxmlformats.org/spreadsheetml/2006/main" count="1180" uniqueCount="627">
  <si>
    <t>Preliminary Information for Permanent Electric Service</t>
  </si>
  <si>
    <t xml:space="preserve"> </t>
  </si>
  <si>
    <t>Return to:</t>
  </si>
  <si>
    <t>Central Maine Power Company</t>
  </si>
  <si>
    <t>Attention:</t>
  </si>
  <si>
    <t>Advisor</t>
  </si>
  <si>
    <t>Jamie Cough</t>
  </si>
  <si>
    <t>Tel#</t>
  </si>
  <si>
    <t>Email Address</t>
  </si>
  <si>
    <t>I</t>
  </si>
  <si>
    <t>GENERAL INFORMATION:</t>
  </si>
  <si>
    <t>SERVICE ADDRESS:</t>
  </si>
  <si>
    <t>SAP Notification</t>
  </si>
  <si>
    <t>Office:</t>
  </si>
  <si>
    <t>Cell:</t>
  </si>
  <si>
    <t>Other:</t>
  </si>
  <si>
    <t>OTHER CONTACT</t>
  </si>
  <si>
    <t>BLDG. USED FOR</t>
  </si>
  <si>
    <t>SQ.FT.</t>
  </si>
  <si>
    <t>II</t>
  </si>
  <si>
    <t>SITE LAYOUT:</t>
  </si>
  <si>
    <t>Attached:</t>
  </si>
  <si>
    <t>Temporary:</t>
  </si>
  <si>
    <t>ENTRANCE SWITCH:</t>
  </si>
  <si>
    <t>Volts:</t>
  </si>
  <si>
    <t>AMPS</t>
  </si>
  <si>
    <t xml:space="preserve">WIRE </t>
  </si>
  <si>
    <t xml:space="preserve"> PHASE </t>
  </si>
  <si>
    <t>TYPE OF SERVICE:</t>
  </si>
  <si>
    <t>Secondary</t>
  </si>
  <si>
    <t>Underground</t>
  </si>
  <si>
    <t>TRANSFORMER:</t>
  </si>
  <si>
    <t>Type</t>
  </si>
  <si>
    <t xml:space="preserve">METERING REQUIRED:  </t>
  </si>
  <si>
    <t>Metering Type (Pri/Sec)</t>
  </si>
  <si>
    <t>Note if multiple metering, indicate largest meter (eg 400 amp)</t>
  </si>
  <si>
    <t>III</t>
  </si>
  <si>
    <t>amps</t>
  </si>
  <si>
    <t>volts</t>
  </si>
  <si>
    <t>hrs/week</t>
  </si>
  <si>
    <t>Comments</t>
  </si>
  <si>
    <t>Lighting</t>
  </si>
  <si>
    <t>Completed by</t>
  </si>
  <si>
    <t>Diversification</t>
  </si>
  <si>
    <t>Weeks per Yr for KWH Calcs</t>
  </si>
  <si>
    <t>Advisor List</t>
  </si>
  <si>
    <t>Tel</t>
  </si>
  <si>
    <t>Fax</t>
  </si>
  <si>
    <t>Email</t>
  </si>
  <si>
    <t>Dan Begin</t>
  </si>
  <si>
    <t>Daniel.Begin@cmpco.com</t>
  </si>
  <si>
    <t>Computer</t>
  </si>
  <si>
    <t>Cooking Loads</t>
  </si>
  <si>
    <t>Laundry</t>
  </si>
  <si>
    <t>Receptacles</t>
  </si>
  <si>
    <t>Phase</t>
  </si>
  <si>
    <t>Refrigeration</t>
  </si>
  <si>
    <t>Primary</t>
  </si>
  <si>
    <t>Overhead</t>
  </si>
  <si>
    <t>Transformer Type</t>
  </si>
  <si>
    <t># Conductors</t>
  </si>
  <si>
    <t>Not Applicable</t>
  </si>
  <si>
    <t>x</t>
  </si>
  <si>
    <t>ESA</t>
  </si>
  <si>
    <t>CUSTOMER NAME:</t>
  </si>
  <si>
    <t>Phone Number:</t>
  </si>
  <si>
    <t>ELEC. CONTRACTOR:</t>
  </si>
  <si>
    <t>OTHER CONTACT:</t>
  </si>
  <si>
    <t>BLDG. USED FOR:</t>
  </si>
  <si>
    <t>SERVICE TYPE:</t>
  </si>
  <si>
    <t>SERVICE:</t>
  </si>
  <si>
    <t>New/Upgrade/Relocation</t>
  </si>
  <si>
    <t>Upgrade</t>
  </si>
  <si>
    <t>New</t>
  </si>
  <si>
    <t>MAIN DISCONNECT:</t>
  </si>
  <si>
    <t>Engineering</t>
  </si>
  <si>
    <t>Relocation</t>
  </si>
  <si>
    <t># TRANSFORMERS:</t>
  </si>
  <si>
    <t>INSTALL TRANSFORMER:</t>
  </si>
  <si>
    <t>Metering</t>
  </si>
  <si>
    <t>METERING INSTALLED BY:</t>
  </si>
  <si>
    <t>Service Center</t>
  </si>
  <si>
    <t>METER TYPE</t>
  </si>
  <si>
    <t>kWh</t>
  </si>
  <si>
    <t>kW</t>
  </si>
  <si>
    <t>kVARD</t>
  </si>
  <si>
    <t>Self Contained  or CT Metered?</t>
  </si>
  <si>
    <t xml:space="preserve">CT LOCATION: </t>
  </si>
  <si>
    <t xml:space="preserve">Portland </t>
  </si>
  <si>
    <t>Alfred</t>
  </si>
  <si>
    <t>Augusta</t>
  </si>
  <si>
    <t>Belfast</t>
  </si>
  <si>
    <t>Brunswick</t>
  </si>
  <si>
    <t>Dover</t>
  </si>
  <si>
    <t>Self Contained</t>
  </si>
  <si>
    <t>Fairfield</t>
  </si>
  <si>
    <t>Farmington</t>
  </si>
  <si>
    <t xml:space="preserve">Lewiston </t>
  </si>
  <si>
    <t>Rockland</t>
  </si>
  <si>
    <t>Skowhegan</t>
  </si>
  <si>
    <t>SUBTOTAL APT-HEAT</t>
  </si>
  <si>
    <t>SUBTOTAL APT-NON Heat</t>
  </si>
  <si>
    <t>Subtotal Apartments-Non Heat</t>
  </si>
  <si>
    <t>Subtotal Commercial and  Common</t>
  </si>
  <si>
    <t>Subtotal Apartments-Heat and A/C</t>
  </si>
  <si>
    <t>WILL FOLLOW:</t>
  </si>
  <si>
    <t>PERMANENT:</t>
  </si>
  <si>
    <t>Overhead XFMR</t>
  </si>
  <si>
    <t>Padmount XFMR</t>
  </si>
  <si>
    <r>
      <rPr>
        <b/>
        <sz val="10"/>
        <rFont val="Arial"/>
        <family val="2"/>
      </rPr>
      <t>New</t>
    </r>
    <r>
      <rPr>
        <b/>
        <sz val="8"/>
        <rFont val="Arial"/>
        <family val="2"/>
      </rPr>
      <t xml:space="preserve"> Connected Load KW</t>
    </r>
  </si>
  <si>
    <t>NEC Projected KW if Available</t>
  </si>
  <si>
    <t>PROJECTED LOADS:</t>
  </si>
  <si>
    <t>KW New Diversified</t>
  </si>
  <si>
    <t>Future Loads</t>
  </si>
  <si>
    <t>Multiple Unit Diversity</t>
  </si>
  <si>
    <t>2-4 Units</t>
  </si>
  <si>
    <t>5-9 Units</t>
  </si>
  <si>
    <t>10-14 Units</t>
  </si>
  <si>
    <t>15-19 Units</t>
  </si>
  <si>
    <t>25-29 Units</t>
  </si>
  <si>
    <t>30-34 Units</t>
  </si>
  <si>
    <t>40-49 Units</t>
  </si>
  <si>
    <t>50+ Units</t>
  </si>
  <si>
    <t>20-24 Units</t>
  </si>
  <si>
    <t>KVA Diversified NEW</t>
  </si>
  <si>
    <t>KWHrs/Yr Added</t>
  </si>
  <si>
    <t>SIC Code</t>
  </si>
  <si>
    <t>Customer Rate</t>
  </si>
  <si>
    <t>Rate Description</t>
  </si>
  <si>
    <t>Rate Code</t>
  </si>
  <si>
    <t>Voltage</t>
  </si>
  <si>
    <t>Watts/SqFt</t>
  </si>
  <si>
    <t>Total New Connected Load</t>
  </si>
  <si>
    <t>Expected Demand on This Transformer from THIS customer</t>
  </si>
  <si>
    <t xml:space="preserve">A/C </t>
  </si>
  <si>
    <t>Estimated KWH cost incl demand</t>
  </si>
  <si>
    <t>Service Centers</t>
  </si>
  <si>
    <t>New Connected Load KW</t>
  </si>
  <si>
    <t>Commercial Loads</t>
  </si>
  <si>
    <t>Residential Loads</t>
  </si>
  <si>
    <t>Additional Comments by ESA</t>
  </si>
  <si>
    <t>KVA</t>
  </si>
  <si>
    <t>Meter Type</t>
  </si>
  <si>
    <t>CTs in Pad</t>
  </si>
  <si>
    <t>CTs in Cabinet</t>
  </si>
  <si>
    <t>Meter Type and Location</t>
  </si>
  <si>
    <t>METER LOAD  on the CTs (AMPS)</t>
  </si>
  <si>
    <t>Circuit:</t>
  </si>
  <si>
    <t>Substation:</t>
  </si>
  <si>
    <t>Is Full Reduncancy of Service Rquired?</t>
  </si>
  <si>
    <t>No</t>
  </si>
  <si>
    <t>Power Factor</t>
  </si>
  <si>
    <t>Disconnect AMPS</t>
  </si>
  <si>
    <t>From Customer</t>
  </si>
  <si>
    <t>From ESA</t>
  </si>
  <si>
    <t>LOAD DATA Summary</t>
  </si>
  <si>
    <r>
      <rPr>
        <b/>
        <sz val="10"/>
        <color indexed="10"/>
        <rFont val="Arial"/>
        <family val="2"/>
      </rPr>
      <t xml:space="preserve">Existing </t>
    </r>
    <r>
      <rPr>
        <b/>
        <sz val="10"/>
        <rFont val="Arial"/>
        <family val="2"/>
      </rPr>
      <t>Demand from THIS Customer to be added to the Transformer Load</t>
    </r>
  </si>
  <si>
    <r>
      <rPr>
        <b/>
        <sz val="10"/>
        <color indexed="10"/>
        <rFont val="Arial"/>
        <family val="2"/>
      </rPr>
      <t xml:space="preserve">Existing </t>
    </r>
    <r>
      <rPr>
        <b/>
        <sz val="10"/>
        <rFont val="Arial"/>
        <family val="2"/>
      </rPr>
      <t xml:space="preserve">Demand from Other Customers served by the Transformer </t>
    </r>
  </si>
  <si>
    <r>
      <rPr>
        <b/>
        <sz val="10"/>
        <color indexed="10"/>
        <rFont val="Arial"/>
        <family val="2"/>
      </rPr>
      <t xml:space="preserve">Total Expected </t>
    </r>
    <r>
      <rPr>
        <b/>
        <sz val="10"/>
        <rFont val="Arial"/>
        <family val="2"/>
      </rPr>
      <t xml:space="preserve">Demand on This Transformer </t>
    </r>
  </si>
  <si>
    <t>Division Meter</t>
  </si>
  <si>
    <t>Overhead or Underground secondaries</t>
  </si>
  <si>
    <t>Meter Installed By:</t>
  </si>
  <si>
    <t>Service Center and Division Meter</t>
  </si>
  <si>
    <t xml:space="preserve">Total NO. OF METERS  </t>
  </si>
  <si>
    <t>AC Loads KW</t>
  </si>
  <si>
    <t>Heat Loads KW</t>
  </si>
  <si>
    <t>Total Projected NEW Loads taking only Peak A/C or Peak Heat</t>
  </si>
  <si>
    <t>weeks/yr</t>
  </si>
  <si>
    <t>City/Town:</t>
  </si>
  <si>
    <t>Service Center:</t>
  </si>
  <si>
    <r>
      <rPr>
        <b/>
        <sz val="8"/>
        <rFont val="Arial"/>
        <family val="2"/>
      </rPr>
      <t>Diversification</t>
    </r>
    <r>
      <rPr>
        <b/>
        <sz val="10"/>
        <rFont val="Arial"/>
        <family val="2"/>
      </rPr>
      <t xml:space="preserve"> Factor (note corporate defaults are loaded)</t>
    </r>
  </si>
  <si>
    <t>CU</t>
  </si>
  <si>
    <t>OHXMR 1P 10K 7.2/12.4Y 120/240 CON E EF</t>
  </si>
  <si>
    <t>OHXMR 1P 25K 12.4GRDY/7.2 277 CON E EF</t>
  </si>
  <si>
    <t>OHXMR 1P 25K 34.5GRDY/19.9 139/277C E EF</t>
  </si>
  <si>
    <t>OHXMR 1P 25K 34.5/19.9 120/240 CON E EF</t>
  </si>
  <si>
    <t>OHXMR 1P 25K 7.2/12.4Y 120/240 CON E EF</t>
  </si>
  <si>
    <t>OHXMR 1P 50K 7.2/12.4Y 120/240 CON E EF</t>
  </si>
  <si>
    <t>OHXMR 1P 50K 12.4/7.2 277 CON E EF</t>
  </si>
  <si>
    <t xml:space="preserve">D865847E </t>
  </si>
  <si>
    <t>PADXMR 3P 75K 12GY/7.2 480Y/277P FT NT E</t>
  </si>
  <si>
    <t xml:space="preserve">D865843E </t>
  </si>
  <si>
    <t>PADXMR 3P 75K 12GY/7.2 208Y/120P FT NT E</t>
  </si>
  <si>
    <t>OHXMR 1P 100K 12.4G/7.2 277 CON E EF</t>
  </si>
  <si>
    <t>OHXMR 1P 100K 34.5Y/19.9 139 X 277C E EF</t>
  </si>
  <si>
    <t xml:space="preserve">D866043E </t>
  </si>
  <si>
    <t>PADXMR 3P 150K 12GY/7.2 208Y/120P F NT E</t>
  </si>
  <si>
    <t xml:space="preserve">D866047E </t>
  </si>
  <si>
    <t xml:space="preserve">D866084E </t>
  </si>
  <si>
    <t>PADXMR 3P 150K 34.5Y/19.9 208Y/120C FT E</t>
  </si>
  <si>
    <t>OHXMR 1P 167K 12.4/7.2 277 CON E EF</t>
  </si>
  <si>
    <t xml:space="preserve">D866243E </t>
  </si>
  <si>
    <t>PADXMR 3P 300K 12GY/7.2 208Y/120P F NT E</t>
  </si>
  <si>
    <t xml:space="preserve">D866247E </t>
  </si>
  <si>
    <t>PADXMR 3P 300K 12GY/7.2 480Y/277P F NT E</t>
  </si>
  <si>
    <t xml:space="preserve">D866288E </t>
  </si>
  <si>
    <t>PADXMR 3P 300K 34.5GY/19.9 480Y/277C E</t>
  </si>
  <si>
    <t xml:space="preserve">D866344E </t>
  </si>
  <si>
    <t>PADXMR 3P 500K 12.4 208Y/120 PRO FT E EF</t>
  </si>
  <si>
    <t xml:space="preserve">D866388E </t>
  </si>
  <si>
    <t>PADXMR 3P 500K 34.5/19.9 480Y/277C FT E</t>
  </si>
  <si>
    <t xml:space="preserve">D866348E </t>
  </si>
  <si>
    <t>PADXMR 3P 500K 12.4 480/277PRO FT E EF</t>
  </si>
  <si>
    <t xml:space="preserve">D866544E </t>
  </si>
  <si>
    <t>PADXMR 3P 1000K 12GRDY 208Y/120P FT E</t>
  </si>
  <si>
    <t xml:space="preserve">D866548E </t>
  </si>
  <si>
    <t>PADXMR 3P 1000K 12.4 480Y/277PRO FT E</t>
  </si>
  <si>
    <t xml:space="preserve">D866587E </t>
  </si>
  <si>
    <t>PADXMR 3P 1000K 34.5 480Y/277 CON LF E E</t>
  </si>
  <si>
    <t xml:space="preserve">D866647E </t>
  </si>
  <si>
    <t>PADXMR 3P 1500K 12.4 480Y/277CON FT E EF</t>
  </si>
  <si>
    <t xml:space="preserve">D866687E </t>
  </si>
  <si>
    <t>PADXMR 3P 1500K 34.5 480Y/277CON LF E EF</t>
  </si>
  <si>
    <t xml:space="preserve">D866747E </t>
  </si>
  <si>
    <t>PADXMR 3P 2000K 12.4 480Y/277 C LF E E</t>
  </si>
  <si>
    <t xml:space="preserve">D866787E </t>
  </si>
  <si>
    <t>PADXMR 3P 2000K 34.5 480Y/277C LF E E</t>
  </si>
  <si>
    <t xml:space="preserve">D866847E </t>
  </si>
  <si>
    <t>PADXMR 3P 2500K 12.4 TO 480Y/277C LF E E</t>
  </si>
  <si>
    <t xml:space="preserve">D866886E </t>
  </si>
  <si>
    <t>PADXMR 3P 2500K 34.5,480Y/277 CON LF E</t>
  </si>
  <si>
    <t xml:space="preserve">D866988  </t>
  </si>
  <si>
    <t>PADXMR 3P 7500K 34-12.4GY/7.2 RAD STP E</t>
  </si>
  <si>
    <t xml:space="preserve">D868354  </t>
  </si>
  <si>
    <t xml:space="preserve">D868354E </t>
  </si>
  <si>
    <t xml:space="preserve">D868454  </t>
  </si>
  <si>
    <t xml:space="preserve">D868558  </t>
  </si>
  <si>
    <t xml:space="preserve">D868558E </t>
  </si>
  <si>
    <t xml:space="preserve">D869646  </t>
  </si>
  <si>
    <t xml:space="preserve">D869646E </t>
  </si>
  <si>
    <t>Transformer CU</t>
  </si>
  <si>
    <t>Revenue Class</t>
  </si>
  <si>
    <t>Revenue Class Description</t>
  </si>
  <si>
    <t>Both CTs and Self Contained</t>
  </si>
  <si>
    <t>Multi Unit Diversity Factor</t>
  </si>
  <si>
    <t>Total Residential Loads</t>
  </si>
  <si>
    <t>TOTAL RESIDENTIAL LOADS</t>
  </si>
  <si>
    <t>Total Commercial and  Common</t>
  </si>
  <si>
    <r>
      <t xml:space="preserve">Additional </t>
    </r>
    <r>
      <rPr>
        <b/>
        <sz val="10"/>
        <color indexed="10"/>
        <rFont val="Arial"/>
        <family val="2"/>
      </rPr>
      <t>KW</t>
    </r>
    <r>
      <rPr>
        <b/>
        <sz val="10"/>
        <rFont val="Arial"/>
        <family val="2"/>
      </rPr>
      <t xml:space="preserve"> load from </t>
    </r>
    <r>
      <rPr>
        <b/>
        <sz val="10"/>
        <color indexed="10"/>
        <rFont val="Arial"/>
        <family val="2"/>
      </rPr>
      <t>OTHER customers</t>
    </r>
    <r>
      <rPr>
        <b/>
        <sz val="10"/>
        <rFont val="Arial"/>
        <family val="2"/>
      </rPr>
      <t xml:space="preserve"> served from this transformer</t>
    </r>
  </si>
  <si>
    <t>Estimated NEW annual Revenues Commercial</t>
  </si>
  <si>
    <t>35-39 Units</t>
  </si>
  <si>
    <t>Expected KWH/YR NEW Commercial</t>
  </si>
  <si>
    <t>Expected KWH/YR NEW Residential</t>
  </si>
  <si>
    <t>Estimated NEW annual Revenues Residential</t>
  </si>
  <si>
    <t>Deposit (2 Month Basis)-Commerical only</t>
  </si>
  <si>
    <t>Voltage Choice</t>
  </si>
  <si>
    <t>1Ph. 120/208v Network</t>
  </si>
  <si>
    <t>1Ph. 120/240v</t>
  </si>
  <si>
    <t>1Ph. 120v</t>
  </si>
  <si>
    <t xml:space="preserve">1Ph. 277v </t>
  </si>
  <si>
    <t>1Ph. 480v</t>
  </si>
  <si>
    <t>3Ph. 120/208v</t>
  </si>
  <si>
    <t>3Ph. 120/240v Delta</t>
  </si>
  <si>
    <t xml:space="preserve">3Ph. 12470v </t>
  </si>
  <si>
    <t>3Ph. 277/480v</t>
  </si>
  <si>
    <t xml:space="preserve">3Ph. 34500v </t>
  </si>
  <si>
    <t>3Ph. 480v</t>
  </si>
  <si>
    <r>
      <rPr>
        <b/>
        <sz val="10"/>
        <color indexed="10"/>
        <rFont val="Arial"/>
        <family val="2"/>
      </rPr>
      <t xml:space="preserve">Existing KW </t>
    </r>
    <r>
      <rPr>
        <b/>
        <sz val="10"/>
        <rFont val="Arial"/>
        <family val="2"/>
      </rPr>
      <t>Demand from THIS Customer to be included with upgrade</t>
    </r>
  </si>
  <si>
    <t>Metering Type</t>
  </si>
  <si>
    <t>Secondary Location</t>
  </si>
  <si>
    <t>Diversification-Default</t>
  </si>
  <si>
    <t>Service Type</t>
  </si>
  <si>
    <t>xfmr25</t>
  </si>
  <si>
    <t>xfmr</t>
  </si>
  <si>
    <t>xfmr10</t>
  </si>
  <si>
    <t>xfmr50</t>
  </si>
  <si>
    <t>xfmr75</t>
  </si>
  <si>
    <t>xfmr100</t>
  </si>
  <si>
    <t>xfmr112.5</t>
  </si>
  <si>
    <t>xfmr150</t>
  </si>
  <si>
    <t>xfmr167</t>
  </si>
  <si>
    <t>xfmr300</t>
  </si>
  <si>
    <t>xfmr500</t>
  </si>
  <si>
    <t>xfmr1000</t>
  </si>
  <si>
    <t>xfmr1500</t>
  </si>
  <si>
    <t>xfmr2000</t>
  </si>
  <si>
    <t>xfmr2500</t>
  </si>
  <si>
    <t>xfmr5000</t>
  </si>
  <si>
    <t>xfmr7500</t>
  </si>
  <si>
    <t>Other</t>
  </si>
  <si>
    <t>Description</t>
  </si>
  <si>
    <t>OLD CMP</t>
  </si>
  <si>
    <t>APTs</t>
  </si>
  <si>
    <t>Bridgton</t>
  </si>
  <si>
    <t>Comments on Transformer if not a standard pick</t>
  </si>
  <si>
    <t>Other Comments on Metering (including # of End Users if applicable or Meter Location Adjustment)</t>
  </si>
  <si>
    <t>Apt/Res Load Amps</t>
  </si>
  <si>
    <t>Commercial Load Amps</t>
  </si>
  <si>
    <t>NOTE-default is the calculated amps for the total load-if mulitple meters you will need to back out the amps and put in just the CT Amps</t>
  </si>
  <si>
    <t>OHXMR 1P 100K 7.2/12.4Y 120/240CON E EF</t>
  </si>
  <si>
    <t>OHXMR 1P 167K 7.2/12.4Y 120/240C E EF</t>
  </si>
  <si>
    <t>PADXMR 3P 5000K,34.5,12.4/7.2,DF,RAD</t>
  </si>
  <si>
    <t>% Amps on Main</t>
  </si>
  <si>
    <t>jeffrey.lagueux@cmpco.com</t>
  </si>
  <si>
    <t>Jeff Lagueux</t>
  </si>
  <si>
    <t>NOTE:  To add Transformers to this list you must:</t>
  </si>
  <si>
    <t>xfmr750</t>
  </si>
  <si>
    <t>D868454</t>
  </si>
  <si>
    <t>D868458</t>
  </si>
  <si>
    <t>SUBXMR, 750K, 12.4, 208Y/120, CON, FT</t>
  </si>
  <si>
    <t>SUBXMR, 750K, 12.4, 480Y/277, CON, FT</t>
  </si>
  <si>
    <t>SUBXMR, 1000K, 12.4, 208Y/120, FT</t>
  </si>
  <si>
    <t>SUBXMR, 1000K, 12.4, 480Y/277, FT</t>
  </si>
  <si>
    <t>D868554</t>
  </si>
  <si>
    <t>D868558</t>
  </si>
  <si>
    <t xml:space="preserve">     401-1000 kw</t>
  </si>
  <si>
    <t xml:space="preserve">     1001 KW+</t>
  </si>
  <si>
    <t xml:space="preserve">     21-400 KW</t>
  </si>
  <si>
    <t xml:space="preserve">     1 - 20 KW</t>
  </si>
  <si>
    <t>Transformer</t>
  </si>
  <si>
    <t>Spec. Equipt (Welding/X-Ray/Elevators etc)</t>
  </si>
  <si>
    <t>Miscellaneous/Other Not Specified</t>
  </si>
  <si>
    <t>Note:  When adding/changing these lists, make sure you sort by the first column as these drive the lookup functions</t>
  </si>
  <si>
    <t>Use for Spacing Only</t>
  </si>
  <si>
    <t>Heating - Water</t>
  </si>
  <si>
    <t>Motor Loads General Purpose</t>
  </si>
  <si>
    <t>Motor Loads Semi Continuous</t>
  </si>
  <si>
    <t>Heating including Heat Pumps</t>
  </si>
  <si>
    <t>Motor Loads Continuous</t>
  </si>
  <si>
    <t>Default Diversification Value for Load Type</t>
  </si>
  <si>
    <t>CTs in Switchgear</t>
  </si>
  <si>
    <t>Primary Metering</t>
  </si>
  <si>
    <t>Vault or Network XFMR</t>
  </si>
  <si>
    <t>Date of EDET</t>
  </si>
  <si>
    <t># of Units</t>
  </si>
  <si>
    <t>Business Agreement #</t>
  </si>
  <si>
    <t>Transformer Notes:</t>
  </si>
  <si>
    <t>U3TD3EFAPFE</t>
  </si>
  <si>
    <t>U3XD1LUHCE</t>
  </si>
  <si>
    <t>U3TD3GFAPFE</t>
  </si>
  <si>
    <t>U3XD1NUHCE</t>
  </si>
  <si>
    <t>U3TD3JFAPFE</t>
  </si>
  <si>
    <t>U3WD3LGACF</t>
  </si>
  <si>
    <t>U3TD3MGGCFE</t>
  </si>
  <si>
    <t>U3TD3NFFGLE</t>
  </si>
  <si>
    <t>U3TD3PFGCLE</t>
  </si>
  <si>
    <t>U3TD3QFGCLE</t>
  </si>
  <si>
    <t>U3TD3RKLCR</t>
  </si>
  <si>
    <t>U3TD3SKLRSE</t>
  </si>
  <si>
    <t>U3XD1HMHCE</t>
  </si>
  <si>
    <t>U3XD1JUHCE</t>
  </si>
  <si>
    <t>U3TD3EFGPFE</t>
  </si>
  <si>
    <t>U3XD1LZDE</t>
  </si>
  <si>
    <t>U3TD3GFGPFE</t>
  </si>
  <si>
    <t>U3XD1NMBCE</t>
  </si>
  <si>
    <t>U3TD3JFGPLE</t>
  </si>
  <si>
    <t>U3WD3LGGCF</t>
  </si>
  <si>
    <t>U3TD3MGACFE</t>
  </si>
  <si>
    <t>U3TD3NKGCLE</t>
  </si>
  <si>
    <t>U3TD3PKGCLE</t>
  </si>
  <si>
    <t>U3TD3QKGCLE</t>
  </si>
  <si>
    <t>U3XD1HZBCE</t>
  </si>
  <si>
    <t>U3XD1LMBCE</t>
  </si>
  <si>
    <t>U3TD3GLACFE</t>
  </si>
  <si>
    <t>U3TD3JLGCE</t>
  </si>
  <si>
    <t>U3TD3KGACFE</t>
  </si>
  <si>
    <t>U3TD3MKGCLE</t>
  </si>
  <si>
    <t>U3XD1HZDCE</t>
  </si>
  <si>
    <t>U3TD3KGFCFE</t>
  </si>
  <si>
    <t>U3XD1HMBCE</t>
  </si>
  <si>
    <t>U3TD3KMGCFE</t>
  </si>
  <si>
    <t>U3WD3MGACF</t>
  </si>
  <si>
    <t>U3XD1FMBCE</t>
  </si>
  <si>
    <t>U3XD1JMBCTE</t>
  </si>
  <si>
    <t>U3WD3MGGCF</t>
  </si>
  <si>
    <t>U3XD1FZBCE</t>
  </si>
  <si>
    <t>D74380010E</t>
  </si>
  <si>
    <t>OHXMR 1P 10K 34GY/19.9, 120/240C E</t>
  </si>
  <si>
    <t>D448109E</t>
  </si>
  <si>
    <t>D860869E</t>
  </si>
  <si>
    <t>D860961E</t>
  </si>
  <si>
    <t>D860965E</t>
  </si>
  <si>
    <t>D448257E</t>
  </si>
  <si>
    <t>D861270E</t>
  </si>
  <si>
    <t>U3XD1JZBCTE</t>
  </si>
  <si>
    <t>D861362E</t>
  </si>
  <si>
    <t>OHXMR 1P 50K 34.5/19.9 120/240 CON E EF</t>
  </si>
  <si>
    <t>U3XD1JZDCE</t>
  </si>
  <si>
    <t>D861366E</t>
  </si>
  <si>
    <t>OHXMR 1P 50K 34.5Y/19.9 139/277CON E EF</t>
  </si>
  <si>
    <t>D448508E</t>
  </si>
  <si>
    <t>D861670E</t>
  </si>
  <si>
    <t>U3XD1LZBCE</t>
  </si>
  <si>
    <t>D861762E</t>
  </si>
  <si>
    <t>OHXMR 1P 100K 34.5/19.9 120/240 CON E EF</t>
  </si>
  <si>
    <t>D861766E</t>
  </si>
  <si>
    <t>D448010E</t>
  </si>
  <si>
    <t>PXDXMR 3P 150K 12GY/7.2 480Y/277P F NT E</t>
  </si>
  <si>
    <t>D862070E</t>
  </si>
  <si>
    <t>U3XD1NZBCE</t>
  </si>
  <si>
    <t>D862162E</t>
  </si>
  <si>
    <t>OHXMR 1P 167K 34.5GRDY/19.9-120/240 C E</t>
  </si>
  <si>
    <t>D448117E</t>
  </si>
  <si>
    <t>U3XD1NZDC</t>
  </si>
  <si>
    <t>D862166</t>
  </si>
  <si>
    <t>OHXMR, 167K, 34.5/19.9, 138.5 X 277, CON</t>
  </si>
  <si>
    <t>U3TD3JLACFE</t>
  </si>
  <si>
    <t xml:space="preserve">D866284E </t>
  </si>
  <si>
    <t>PADXMR 3P 300K 34.5Y/19.9 208Y/120C FT E</t>
  </si>
  <si>
    <t>U3WD3JGAPFE</t>
  </si>
  <si>
    <t>D868254E</t>
  </si>
  <si>
    <t>SUBXMR 3P 300K 12.4 208Y/120 PRO FT E</t>
  </si>
  <si>
    <t>U3VD3KFBCE</t>
  </si>
  <si>
    <t>D869342E</t>
  </si>
  <si>
    <t>NETXMR 3P 500K 11.5 216Y/125 CON E EF</t>
  </si>
  <si>
    <t>U3TD3KLACLE</t>
  </si>
  <si>
    <t xml:space="preserve">D866384E </t>
  </si>
  <si>
    <t>PADXMR 3P 500K 34.5GY/19. 208Y/120C LF E</t>
  </si>
  <si>
    <t>U3WD3KGAPFE</t>
  </si>
  <si>
    <t>D868354E</t>
  </si>
  <si>
    <t>SUBXMR 3P 500K 12.4 208Y/120 PRO FT E EF</t>
  </si>
  <si>
    <t>U3WD3KGGC</t>
  </si>
  <si>
    <t>D869168</t>
  </si>
  <si>
    <t>SUBXMR, 500K, 12.4, 480Y/277, CON</t>
  </si>
  <si>
    <t>U3VD3LFBCE</t>
  </si>
  <si>
    <t>D869442E</t>
  </si>
  <si>
    <t>NETXMR 3P 750K 11.5 216Y/125 CON E EF</t>
  </si>
  <si>
    <t>U3VD3LEGCE</t>
  </si>
  <si>
    <t>D869446E</t>
  </si>
  <si>
    <t>NETXMR 3P 750K 11.5-480Y/277 CON E EF</t>
  </si>
  <si>
    <t>U3WD3LGGCFE</t>
  </si>
  <si>
    <t>D868458E</t>
  </si>
  <si>
    <t>SUBXMR 3P 750K 12.4 480Y/277PRO FT E E</t>
  </si>
  <si>
    <t>U3WD3LFAPFE</t>
  </si>
  <si>
    <t>D868454E</t>
  </si>
  <si>
    <t>SUBXMR, 750K, 12.4, 208Y/120, CON, FT E EF</t>
  </si>
  <si>
    <t>U3VD3MFGCE</t>
  </si>
  <si>
    <t>D869546E</t>
  </si>
  <si>
    <t>NETXMR 3P 1000K 11.5 480Y/277 CON E EF</t>
  </si>
  <si>
    <t>U3TD3MLACF</t>
  </si>
  <si>
    <t xml:space="preserve">D866584  </t>
  </si>
  <si>
    <t>PADXMR, 1000K, 34.5, 208Y/120, PRO, FT</t>
  </si>
  <si>
    <t>U3WD3MGACFE</t>
  </si>
  <si>
    <t>D868554E</t>
  </si>
  <si>
    <t>SUBXMR 3P 1000K 12.4 208Y/120 P FT E EF</t>
  </si>
  <si>
    <t>U3WD3MFGPFE</t>
  </si>
  <si>
    <t>D868558E</t>
  </si>
  <si>
    <t>SUBXMR 3P 1000K 12.4 TO 480Y/277 P FT E</t>
  </si>
  <si>
    <t>U3VD3NEGCE</t>
  </si>
  <si>
    <t>D869646E</t>
  </si>
  <si>
    <t>NETXMR 3P 1500K 11.5-480Y/277 CON E E</t>
  </si>
  <si>
    <t>U3TD3QFGPFE</t>
  </si>
  <si>
    <t xml:space="preserve">D866848E </t>
  </si>
  <si>
    <t>PADXMR 3P 2500K 12.4 480Y/277 PRO FT E E</t>
  </si>
  <si>
    <t>U3TD3RKLCRE</t>
  </si>
  <si>
    <t>D866988E</t>
  </si>
  <si>
    <t>PADXMR 3P 5000K 34 12.4/7.2 DF RAD E E</t>
  </si>
  <si>
    <t xml:space="preserve">D867010E </t>
  </si>
  <si>
    <t>2.  Add to the section-"CMP Transformer Inventory Sorted Alphabetically…." beginning Cell A105.  Once you have added to the list, then SORT by Column A (use drop down).  Save, check, then Protect Sheet.</t>
  </si>
  <si>
    <t>name</t>
  </si>
  <si>
    <t>Calculators</t>
  </si>
  <si>
    <t>3 Ph Amps</t>
  </si>
  <si>
    <t>Amps</t>
  </si>
  <si>
    <t>KWD</t>
  </si>
  <si>
    <t>3 Ph KVA</t>
  </si>
  <si>
    <t>KW</t>
  </si>
  <si>
    <t>HP</t>
  </si>
  <si>
    <t>kw</t>
  </si>
  <si>
    <t>1 PH</t>
  </si>
  <si>
    <t>1 Ph KVA</t>
  </si>
  <si>
    <r>
      <rPr>
        <b/>
        <sz val="12"/>
        <color indexed="10"/>
        <rFont val="Arial"/>
        <family val="2"/>
        <charset val="1"/>
      </rPr>
      <t xml:space="preserve">Total Expected </t>
    </r>
    <r>
      <rPr>
        <b/>
        <sz val="12"/>
        <rFont val="Arial"/>
        <family val="2"/>
        <charset val="1"/>
      </rPr>
      <t xml:space="preserve">Demand on This Transformer </t>
    </r>
  </si>
  <si>
    <t>Brief Description of Project or Additional Comments</t>
  </si>
  <si>
    <t xml:space="preserve">Rate 550 IGS P TOU </t>
  </si>
  <si>
    <t xml:space="preserve">Rate 530 IGS S TOU </t>
  </si>
  <si>
    <t xml:space="preserve">Rate 430 LGS S TOU </t>
  </si>
  <si>
    <t>Rate 480 LGS ST TOU</t>
  </si>
  <si>
    <t>Rate 340 MGS Primary</t>
  </si>
  <si>
    <t>Rate 360 MGS PrimayTOU</t>
  </si>
  <si>
    <t xml:space="preserve">Rate 300 MGS Secondary </t>
  </si>
  <si>
    <t>Rate 320 MGS Secondary TOU</t>
  </si>
  <si>
    <t>Rate 470 LGS P TOU</t>
  </si>
  <si>
    <t xml:space="preserve">Rate 210 SGS </t>
  </si>
  <si>
    <t>Rate 220 SGS TOU</t>
  </si>
  <si>
    <t>Rate 310 MGS Secondary</t>
  </si>
  <si>
    <t>Primary Line Construction</t>
  </si>
  <si>
    <t>Existing TRANSFORMER Type</t>
  </si>
  <si>
    <t>None</t>
  </si>
  <si>
    <t>Line Construction</t>
  </si>
  <si>
    <t>Padmount</t>
  </si>
  <si>
    <t>Underground Network</t>
  </si>
  <si>
    <t>Vault</t>
  </si>
  <si>
    <t>Submersible</t>
  </si>
  <si>
    <t>Network</t>
  </si>
  <si>
    <t># SERVICES FROM XFMR</t>
  </si>
  <si>
    <t>POLE/PAD #:</t>
  </si>
  <si>
    <r>
      <rPr>
        <b/>
        <sz val="10"/>
        <color indexed="10"/>
        <rFont val="Arial"/>
        <family val="2"/>
        <charset val="1"/>
      </rPr>
      <t xml:space="preserve">Existing </t>
    </r>
    <r>
      <rPr>
        <b/>
        <sz val="10"/>
        <rFont val="Arial"/>
        <family val="2"/>
        <charset val="1"/>
      </rPr>
      <t xml:space="preserve">Demand from Other Customers served by the Transformer </t>
    </r>
  </si>
  <si>
    <r>
      <rPr>
        <b/>
        <sz val="10"/>
        <color indexed="10"/>
        <rFont val="Arial"/>
        <family val="2"/>
        <charset val="1"/>
      </rPr>
      <t xml:space="preserve">Existing </t>
    </r>
    <r>
      <rPr>
        <b/>
        <sz val="10"/>
        <rFont val="Arial"/>
        <family val="2"/>
        <charset val="1"/>
      </rPr>
      <t>Demand from THIS Customer to be added to the Transformer Load</t>
    </r>
  </si>
  <si>
    <t>AMPs</t>
  </si>
  <si>
    <t>Install Transformer Size</t>
  </si>
  <si>
    <t>Pole or Pad #:</t>
  </si>
  <si>
    <t>U3TD1NUECFE</t>
  </si>
  <si>
    <t xml:space="preserve">D865553E </t>
  </si>
  <si>
    <t>PADXMR 1P 167K 12.4/7.2 240/120P FT E EF</t>
  </si>
  <si>
    <t xml:space="preserve">D865553  </t>
  </si>
  <si>
    <t>1.  Add to the appropriate information to the CMP Transformer Inventory (Beginning in Cell B79).  Make sure to use the same formatting and language as well as change the Ranges for each range in line 80.   (Go into Name Manager to expand the Range-it looks for the name range-the third column of each transformer set on Row 79) Sortbyname</t>
  </si>
  <si>
    <t>Default is from ESA Tab</t>
  </si>
  <si>
    <t>New Upgrade or Relocation</t>
  </si>
  <si>
    <t>Generation</t>
  </si>
  <si>
    <t>The following information must be provided as soon as it is known.  Processing, approval and acquisition of transformers and equipment may require multiple months before service can be energized.</t>
  </si>
  <si>
    <r>
      <t xml:space="preserve">Enter </t>
    </r>
    <r>
      <rPr>
        <b/>
        <sz val="10"/>
        <color rgb="FFFF0000"/>
        <rFont val="Arial"/>
        <family val="2"/>
      </rPr>
      <t>Load Type</t>
    </r>
    <r>
      <rPr>
        <b/>
        <sz val="10"/>
        <rFont val="Arial"/>
        <family val="2"/>
      </rPr>
      <t>-Use</t>
    </r>
    <r>
      <rPr>
        <b/>
        <sz val="10"/>
        <color rgb="FFFF0000"/>
        <rFont val="Arial"/>
        <family val="2"/>
      </rPr>
      <t xml:space="preserve"> drop down</t>
    </r>
    <r>
      <rPr>
        <b/>
        <sz val="10"/>
        <rFont val="Arial"/>
        <family val="2"/>
      </rPr>
      <t xml:space="preserve"> in each cell</t>
    </r>
  </si>
  <si>
    <t>Rifat Syed</t>
  </si>
  <si>
    <t>rifat.syed@cmpco.com</t>
  </si>
  <si>
    <t>Rate A 1P Residential</t>
  </si>
  <si>
    <t>Residential</t>
  </si>
  <si>
    <t>Division Meter-note 1200a max</t>
  </si>
  <si>
    <t>KW per Apt</t>
  </si>
  <si>
    <t xml:space="preserve">KW </t>
  </si>
  <si>
    <t xml:space="preserve">KVA </t>
  </si>
  <si>
    <t>Richard.delaney@cmpco.com</t>
  </si>
  <si>
    <t>Rick Delaney</t>
  </si>
  <si>
    <t>Total Load on this Transformer</t>
  </si>
  <si>
    <t>Instructions to fill out load sheet</t>
  </si>
  <si>
    <t>Service Information Section:</t>
  </si>
  <si>
    <t>General Information Section:</t>
  </si>
  <si>
    <t>METERING INFORMATION:</t>
  </si>
  <si>
    <t>Be sure to fill out:</t>
  </si>
  <si>
    <t>Entrance Switch Size: Voltage Required and Amps</t>
  </si>
  <si>
    <r>
      <t xml:space="preserve">Transformer type and service: </t>
    </r>
    <r>
      <rPr>
        <b/>
        <i/>
        <sz val="10"/>
        <rFont val="Arial"/>
        <family val="2"/>
      </rPr>
      <t>I.E. Overhead transformer with Underground service</t>
    </r>
  </si>
  <si>
    <t>Metering Section:</t>
  </si>
  <si>
    <r>
      <t xml:space="preserve">Metering type and location: Self-contained or CT rated - </t>
    </r>
    <r>
      <rPr>
        <b/>
        <i/>
        <sz val="10"/>
        <rFont val="Arial"/>
        <family val="2"/>
      </rPr>
      <t>I.E. CTS IN PAD</t>
    </r>
  </si>
  <si>
    <t>Number of meters</t>
  </si>
  <si>
    <t>Indicate largest meter</t>
  </si>
  <si>
    <t>Number of apartments if applicable</t>
  </si>
  <si>
    <t>Special comments if helpful</t>
  </si>
  <si>
    <t>New Connected Loads:</t>
  </si>
  <si>
    <t>Residential Section:</t>
  </si>
  <si>
    <t>Commercial Section:</t>
  </si>
  <si>
    <t>Primary or Secondary Metering - typically secondary unless larger industrial customer</t>
  </si>
  <si>
    <t>Load calculators have been provided to the right of the commercial section if needed.</t>
  </si>
  <si>
    <t>Please provide all applicable data:</t>
  </si>
  <si>
    <t>Please provide amps / volts / hours per week if known - Comments can be made in column "H".</t>
  </si>
  <si>
    <t>Completed By &amp; additional comments</t>
  </si>
  <si>
    <t>Please provide the name of the person that completed the load sheet.  This is very helpful if questions arise.</t>
  </si>
  <si>
    <r>
      <t xml:space="preserve">Be sure to fill out KW in the "C" column.  If you know the NEC projected loads, you can provide that </t>
    </r>
    <r>
      <rPr>
        <b/>
        <i/>
        <sz val="10"/>
        <rFont val="Arial"/>
        <family val="2"/>
      </rPr>
      <t>in-addition-to</t>
    </r>
    <r>
      <rPr>
        <sz val="10"/>
        <rFont val="Arial"/>
        <family val="2"/>
      </rPr>
      <t xml:space="preserve"> the total KW.</t>
    </r>
  </si>
  <si>
    <t>Please separate out regular loads from A/C / Heat &amp; Heat pumps in the rows provided.  Please provide existing if applicable.</t>
  </si>
  <si>
    <t>Please fill out all new and existing if an upgrade is occurring, Comments in the "H" can be very helpful</t>
  </si>
  <si>
    <t>Please provide electrical contractor name, phone number &amp; email address.  This contact will be provided to the meter worker if they need to contact the electrician.  Please fill in building use, this helps determine the Standard Industrial Classification (SIC code).  The square footage is important as it can be used to determine a rough ballpark for future usage</t>
  </si>
  <si>
    <t>Gary Ham</t>
  </si>
  <si>
    <t>Gary.Ham@cmpco.com</t>
  </si>
  <si>
    <t>Load Type - Residential</t>
  </si>
  <si>
    <t>Load Type - Res - HVAC</t>
  </si>
  <si>
    <t>Car Charging</t>
  </si>
  <si>
    <t>COPY FOR FP TASK: 16</t>
  </si>
  <si>
    <t>TRANSFORMER(S):</t>
  </si>
  <si>
    <t>METERING:</t>
  </si>
  <si>
    <t>TOTAL METER COUNT:</t>
  </si>
  <si>
    <t>TOTAL APT COUNT:</t>
  </si>
  <si>
    <t>NUMBER OF 1PH MTRS:</t>
  </si>
  <si>
    <t>NUMBER OF 3PH MTRS:</t>
  </si>
  <si>
    <t>METERING QUICK VIEW:</t>
  </si>
  <si>
    <t xml:space="preserve">TOTAL No. OF METERS  </t>
  </si>
  <si>
    <t>NEW CONNECTED COMMERCIAL LOADS:</t>
  </si>
  <si>
    <t>NEW CONNECTED RESIDENTIAL LOADS:</t>
  </si>
  <si>
    <t>SWITCH BOARD METERING REQUIRES WORKING WITH DIVISION METER SUPERVISION
A SPEC SHEET OF THE METERING EQUIPEMENT WILL NEED TO BE PROVIDED
INCIDENT ENERGY LEVEL READINGS WILL ALSO NEED TO BE PROVIDED</t>
  </si>
  <si>
    <t>PROJECT NAME:</t>
  </si>
  <si>
    <t>SAP NOTIFICATION:</t>
  </si>
  <si>
    <t>BUSINESS AGREEMENT:</t>
  </si>
  <si>
    <t>PHONE NUMBER:</t>
  </si>
  <si>
    <t>Temp</t>
  </si>
  <si>
    <t>Number of 3PH Meters</t>
  </si>
  <si>
    <t>Number of 1PH Meters</t>
  </si>
  <si>
    <t>Service type:
New / Upgrade / Relocate / Temp</t>
  </si>
  <si>
    <t>DATE SERVICE REQUIRED:</t>
  </si>
  <si>
    <t>Voltage:</t>
  </si>
  <si>
    <t>Voltage Required:</t>
  </si>
  <si>
    <t>PHASE:</t>
  </si>
  <si>
    <t>IF LARGE # OF METERS ARE NEEDED, CONTACT METER DEPT SUPERVISOR</t>
  </si>
  <si>
    <t>NEW SERVICE INFORMATION</t>
  </si>
  <si>
    <t>Switch Size
Amps:</t>
  </si>
  <si>
    <t>N/a</t>
  </si>
  <si>
    <t>Industrial</t>
  </si>
  <si>
    <t>Commercial</t>
  </si>
  <si>
    <t>Number of Aparments</t>
  </si>
  <si>
    <t>VOLTAGE REQ'D
 ENTERED BY ELEC.</t>
  </si>
  <si>
    <t>Reason for Transaction</t>
  </si>
  <si>
    <t>GLOBAL ADD A METER</t>
  </si>
  <si>
    <t>Nearest txf for TCC:</t>
  </si>
  <si>
    <t>Cust Name:</t>
  </si>
  <si>
    <t>BuAg #:</t>
  </si>
  <si>
    <t>Meter No.:</t>
  </si>
  <si>
    <t>New Reg. Group:</t>
  </si>
  <si>
    <t>New Reg. Factor (MLA):</t>
  </si>
  <si>
    <t>New Billing Factor:</t>
  </si>
  <si>
    <t>New KYZ:</t>
  </si>
  <si>
    <t>New Meter Prog. I.D.:</t>
  </si>
  <si>
    <t>Meter Seal:</t>
  </si>
  <si>
    <t>Disc. Loc. Type:</t>
  </si>
  <si>
    <t>New Load Control:</t>
  </si>
  <si>
    <t>Meter Voltage:</t>
  </si>
  <si>
    <t>No. End Users:</t>
  </si>
  <si>
    <t>{</t>
  </si>
  <si>
    <t>}</t>
  </si>
  <si>
    <t>Glbl Not. #:</t>
  </si>
  <si>
    <t>Nearest Meter:</t>
  </si>
  <si>
    <t>Text Cy Code:</t>
  </si>
  <si>
    <t>RSC:</t>
  </si>
  <si>
    <t>Meter Loc:</t>
  </si>
  <si>
    <t>Keys:</t>
  </si>
  <si>
    <t>Add Instrument Transformer:</t>
  </si>
  <si>
    <t>TYPE (CT, VT, XCV)</t>
  </si>
  <si>
    <t>SERIAL NUMBER</t>
  </si>
  <si>
    <t>RATIO</t>
  </si>
  <si>
    <t>Read Instructions:</t>
  </si>
  <si>
    <t>Freeform Text:</t>
  </si>
  <si>
    <t>Technician:</t>
  </si>
  <si>
    <t>Date Wired:</t>
  </si>
  <si>
    <t>Time:</t>
  </si>
  <si>
    <t>Service Cable Terminated:</t>
  </si>
  <si>
    <t>Main Disc. Size:</t>
  </si>
  <si>
    <t>Date Energized:</t>
  </si>
  <si>
    <t>Jay Agreste</t>
  </si>
  <si>
    <t>Jay.Agreste@cmpco.com</t>
  </si>
  <si>
    <t>Bus. Partner:</t>
  </si>
  <si>
    <t>Load Type - Commercial</t>
  </si>
  <si>
    <t>Kathy Dumont</t>
  </si>
  <si>
    <t>katherine.dumont@cmpco.com</t>
  </si>
  <si>
    <t>jcough@cmpco.com</t>
  </si>
  <si>
    <t>Paul Duperre</t>
  </si>
  <si>
    <t>pduperre@cmpco.com</t>
  </si>
  <si>
    <t>MID</t>
  </si>
  <si>
    <t>Transformer Description</t>
  </si>
  <si>
    <t xml:space="preserve">D74380025E </t>
  </si>
  <si>
    <t>OHXMR 1P 25K 34.5/19.9 120/240 CON</t>
  </si>
  <si>
    <t>If Entrance Switch is greater than 400 amps 120/208v /240v or 200 amps for 277/480v CTS are required. 
If switch over 1200 amps, CTS must be in pad OR in CMP APPROVED Switchgear
1PH CTS are only allowed in a cabinet</t>
  </si>
  <si>
    <t>D74380025E</t>
  </si>
  <si>
    <t>FORT HILL 624D1</t>
  </si>
  <si>
    <t>CMP Transformer Inventory (Normal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</si>
</sst>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lt;=9999999]###\-####;\(###&quot;) &quot;###\-####"/>
    <numFmt numFmtId="165" formatCode="###\-###\-####\-###"/>
    <numFmt numFmtId="166" formatCode="mm/dd/yy"/>
    <numFmt numFmtId="167" formatCode="_(* #,##0.00_);_(* \(#,##0.00\);_(* \-??_);_(@_)"/>
    <numFmt numFmtId="168" formatCode="_(* #,##0.0_);_(* \(#,##0.0\);_(* \-??_);_(@_)"/>
    <numFmt numFmtId="169" formatCode="_(* #,##0_);_(* \(#,##0\);_(* \-??_);_(@_)"/>
    <numFmt numFmtId="170" formatCode="_(\$* #,##0.00_);_(\$* \(#,##0.00\);_(\$* \-??_);_(@_)"/>
    <numFmt numFmtId="171" formatCode="_(\$* #,##0_);_(\$* \(#,##0\);_(\$* \-??_);_(@_)"/>
    <numFmt numFmtId="172" formatCode="_(* #,##0_);_(* \(#,##0\);_(* &quot;-&quot;??_);_(@_)"/>
    <numFmt numFmtId="173" formatCode="_(* #,##0.0_);_(* \(#,##0.0\);_(* &quot;-&quot;?_);_(@_)"/>
    <numFmt numFmtId="174" formatCode="_(* #,##0_);_(* \(#,##0\);_(* &quot;-&quot;?_);_(@_)"/>
    <numFmt numFmtId="175" formatCode="0.0"/>
    <numFmt numFmtId="176" formatCode="0.000"/>
  </numFmts>
  <fonts count="89" x14ac:knownFonts="1">
    <font>
      <sz val="10"/>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indexed="8"/>
      <name val="Calibri"/>
      <family val="2"/>
    </font>
    <font>
      <sz val="10"/>
      <name val="Arial"/>
      <family val="2"/>
    </font>
    <font>
      <sz val="10"/>
      <name val="Arial"/>
      <family val="2"/>
      <charset val="1"/>
    </font>
    <font>
      <b/>
      <sz val="10"/>
      <name val="Arial"/>
      <family val="2"/>
      <charset val="1"/>
    </font>
    <font>
      <b/>
      <sz val="6"/>
      <name val="Arial"/>
      <family val="2"/>
      <charset val="1"/>
    </font>
    <font>
      <sz val="8"/>
      <name val="Arial"/>
      <family val="2"/>
      <charset val="1"/>
    </font>
    <font>
      <b/>
      <sz val="8"/>
      <name val="Arial"/>
      <family val="2"/>
      <charset val="1"/>
    </font>
    <font>
      <sz val="10"/>
      <color indexed="22"/>
      <name val="Arial"/>
      <family val="2"/>
      <charset val="1"/>
    </font>
    <font>
      <sz val="10"/>
      <color indexed="9"/>
      <name val="Arial"/>
      <family val="2"/>
      <charset val="1"/>
    </font>
    <font>
      <b/>
      <sz val="10"/>
      <color indexed="22"/>
      <name val="Arial"/>
      <family val="2"/>
      <charset val="1"/>
    </font>
    <font>
      <sz val="8"/>
      <color indexed="22"/>
      <name val="Arial"/>
      <family val="2"/>
      <charset val="1"/>
    </font>
    <font>
      <u/>
      <sz val="8"/>
      <color indexed="22"/>
      <name val="Arial"/>
      <family val="2"/>
      <charset val="1"/>
    </font>
    <font>
      <u/>
      <sz val="10"/>
      <color indexed="12"/>
      <name val="Arial"/>
      <family val="2"/>
      <charset val="1"/>
    </font>
    <font>
      <b/>
      <sz val="8"/>
      <color indexed="22"/>
      <name val="Arial"/>
      <family val="2"/>
      <charset val="1"/>
    </font>
    <font>
      <sz val="9"/>
      <name val="Arial"/>
      <family val="2"/>
      <charset val="1"/>
    </font>
    <font>
      <sz val="10"/>
      <name val="Arial"/>
      <family val="2"/>
    </font>
    <font>
      <b/>
      <sz val="8"/>
      <name val="Arial"/>
      <family val="2"/>
    </font>
    <font>
      <b/>
      <sz val="10"/>
      <name val="Arial"/>
      <family val="2"/>
    </font>
    <font>
      <u/>
      <sz val="10"/>
      <color indexed="12"/>
      <name val="Arial"/>
      <family val="2"/>
    </font>
    <font>
      <sz val="9"/>
      <color indexed="81"/>
      <name val="Tahoma"/>
      <family val="2"/>
    </font>
    <font>
      <b/>
      <sz val="9"/>
      <color indexed="81"/>
      <name val="Tahoma"/>
      <family val="2"/>
    </font>
    <font>
      <sz val="10"/>
      <color indexed="22"/>
      <name val="Arial"/>
      <family val="2"/>
    </font>
    <font>
      <b/>
      <sz val="8"/>
      <color indexed="22"/>
      <name val="Times New Roman"/>
      <family val="1"/>
    </font>
    <font>
      <b/>
      <sz val="10"/>
      <color indexed="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2"/>
      <charset val="1"/>
    </font>
    <font>
      <b/>
      <sz val="11"/>
      <name val="Arial"/>
      <family val="2"/>
      <charset val="1"/>
    </font>
    <font>
      <b/>
      <sz val="11"/>
      <name val="Arial"/>
      <family val="2"/>
    </font>
    <font>
      <sz val="8"/>
      <color indexed="22"/>
      <name val="Arial"/>
      <family val="2"/>
    </font>
    <font>
      <b/>
      <sz val="9"/>
      <name val="Arial"/>
      <family val="2"/>
    </font>
    <font>
      <sz val="11"/>
      <color theme="1"/>
      <name val="Calibri"/>
      <family val="2"/>
      <scheme val="minor"/>
    </font>
    <font>
      <sz val="10"/>
      <color theme="0"/>
      <name val="Arial"/>
      <family val="2"/>
    </font>
    <font>
      <sz val="10"/>
      <color rgb="FF9C0006"/>
      <name val="Times New Roman"/>
      <family val="2"/>
    </font>
    <font>
      <sz val="10"/>
      <color theme="1"/>
      <name val="Times New Roman"/>
      <family val="2"/>
    </font>
    <font>
      <sz val="8"/>
      <color rgb="FF9C0006"/>
      <name val="Times New Roman"/>
      <family val="2"/>
    </font>
    <font>
      <sz val="10"/>
      <color theme="0" tint="-0.14999847407452621"/>
      <name val="Arial"/>
      <family val="2"/>
    </font>
    <font>
      <b/>
      <sz val="10"/>
      <color rgb="FFFF0000"/>
      <name val="Arial"/>
      <family val="2"/>
    </font>
    <font>
      <b/>
      <sz val="10"/>
      <color theme="0" tint="-0.14999847407452621"/>
      <name val="Arial"/>
      <family val="2"/>
    </font>
    <font>
      <sz val="10"/>
      <color rgb="FF006100"/>
      <name val="Arial"/>
      <family val="2"/>
    </font>
    <font>
      <b/>
      <sz val="10"/>
      <color theme="1"/>
      <name val="Arial"/>
      <family val="2"/>
    </font>
    <font>
      <u/>
      <sz val="10"/>
      <color theme="10"/>
      <name val="Arial"/>
      <family val="2"/>
    </font>
    <font>
      <b/>
      <sz val="12"/>
      <name val="Arial"/>
      <family val="2"/>
      <charset val="1"/>
    </font>
    <font>
      <sz val="12"/>
      <name val="Arial"/>
      <family val="2"/>
      <charset val="1"/>
    </font>
    <font>
      <b/>
      <sz val="12"/>
      <color indexed="10"/>
      <name val="Arial"/>
      <family val="2"/>
      <charset val="1"/>
    </font>
    <font>
      <sz val="12"/>
      <color theme="1"/>
      <name val="Arial"/>
      <family val="2"/>
      <charset val="1"/>
    </font>
    <font>
      <b/>
      <sz val="12"/>
      <color theme="0" tint="-0.14999847407452621"/>
      <name val="Arial"/>
      <family val="2"/>
      <charset val="1"/>
    </font>
    <font>
      <sz val="10"/>
      <name val="Arial"/>
      <family val="2"/>
    </font>
    <font>
      <sz val="6"/>
      <color indexed="22"/>
      <name val="Arial"/>
      <family val="2"/>
      <charset val="1"/>
    </font>
    <font>
      <sz val="8"/>
      <name val="Arial"/>
      <family val="2"/>
    </font>
    <font>
      <sz val="6"/>
      <name val="Arial"/>
      <family val="2"/>
    </font>
    <font>
      <b/>
      <sz val="10"/>
      <color indexed="10"/>
      <name val="Arial"/>
      <family val="2"/>
      <charset val="1"/>
    </font>
    <font>
      <b/>
      <sz val="6"/>
      <name val="Arial"/>
      <family val="2"/>
    </font>
    <font>
      <sz val="6"/>
      <name val="Arial"/>
      <family val="2"/>
      <charset val="1"/>
    </font>
    <font>
      <sz val="9"/>
      <color rgb="FFFF0000"/>
      <name val="Arial"/>
      <family val="2"/>
      <charset val="1"/>
    </font>
    <font>
      <b/>
      <sz val="12"/>
      <name val="Arial"/>
      <family val="2"/>
    </font>
    <font>
      <b/>
      <i/>
      <sz val="10"/>
      <name val="Arial"/>
      <family val="2"/>
    </font>
    <font>
      <sz val="11"/>
      <name val="Arial"/>
      <family val="2"/>
      <charset val="1"/>
    </font>
    <font>
      <sz val="9"/>
      <name val="Arial"/>
      <family val="2"/>
    </font>
    <font>
      <sz val="11"/>
      <name val="Arial"/>
      <family val="2"/>
    </font>
    <font>
      <sz val="12"/>
      <name val="Arial"/>
      <family val="2"/>
    </font>
    <font>
      <sz val="16"/>
      <name val="Arial"/>
      <family val="2"/>
      <charset val="1"/>
    </font>
    <font>
      <sz val="14"/>
      <name val="Arial"/>
      <family val="2"/>
    </font>
    <font>
      <sz val="10"/>
      <color rgb="FFFF0000"/>
      <name val="Arial"/>
      <family val="2"/>
    </font>
    <font>
      <b/>
      <sz val="10"/>
      <color theme="4"/>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31"/>
      </patternFill>
    </fill>
    <fill>
      <patternFill patternType="solid">
        <fgColor indexed="9"/>
        <bgColor indexed="26"/>
      </patternFill>
    </fill>
    <fill>
      <patternFill patternType="solid">
        <fgColor theme="6"/>
      </patternFill>
    </fill>
    <fill>
      <patternFill patternType="solid">
        <fgColor rgb="FFFFC7CE"/>
      </patternFill>
    </fill>
    <fill>
      <patternFill patternType="solid">
        <fgColor rgb="FF92D050"/>
        <bgColor indexed="26"/>
      </patternFill>
    </fill>
    <fill>
      <patternFill patternType="solid">
        <fgColor rgb="FF92D050"/>
        <bgColor indexed="64"/>
      </patternFill>
    </fill>
    <fill>
      <patternFill patternType="solid">
        <fgColor theme="2"/>
        <bgColor indexed="64"/>
      </patternFill>
    </fill>
    <fill>
      <patternFill patternType="solid">
        <fgColor theme="2"/>
        <bgColor indexed="26"/>
      </patternFill>
    </fill>
    <fill>
      <patternFill patternType="solid">
        <fgColor theme="2"/>
        <bgColor indexed="31"/>
      </patternFill>
    </fill>
    <fill>
      <patternFill patternType="solid">
        <fgColor theme="2"/>
        <bgColor indexed="41"/>
      </patternFill>
    </fill>
    <fill>
      <patternFill patternType="solid">
        <fgColor rgb="FFFF0000"/>
        <bgColor indexed="64"/>
      </patternFill>
    </fill>
    <fill>
      <patternFill patternType="solid">
        <fgColor rgb="FFFFFF00"/>
        <bgColor indexed="26"/>
      </patternFill>
    </fill>
    <fill>
      <patternFill patternType="solid">
        <fgColor rgb="FFFFFF00"/>
        <bgColor indexed="64"/>
      </patternFill>
    </fill>
    <fill>
      <patternFill patternType="solid">
        <fgColor rgb="FFFFFF00"/>
        <bgColor indexed="41"/>
      </patternFill>
    </fill>
    <fill>
      <patternFill patternType="solid">
        <fgColor theme="0"/>
        <bgColor indexed="41"/>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indexed="22"/>
        <bgColor indexed="64"/>
      </patternFill>
    </fill>
    <fill>
      <patternFill patternType="solid">
        <fgColor indexed="1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26"/>
      </patternFill>
    </fill>
    <fill>
      <patternFill patternType="solid">
        <fgColor theme="0"/>
        <bgColor indexed="64"/>
      </patternFill>
    </fill>
    <fill>
      <patternFill patternType="solid">
        <fgColor rgb="FFFFFF99"/>
        <bgColor indexed="26"/>
      </patternFill>
    </fill>
    <fill>
      <patternFill patternType="solid">
        <fgColor theme="4" tint="0.79998168889431442"/>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8"/>
      </left>
      <right/>
      <top/>
      <bottom style="medium">
        <color indexed="8"/>
      </bottom>
      <diagonal/>
    </border>
    <border>
      <left/>
      <right/>
      <top style="medium">
        <color indexed="64"/>
      </top>
      <bottom style="thin">
        <color indexed="8"/>
      </bottom>
      <diagonal/>
    </border>
    <border>
      <left/>
      <right style="medium">
        <color indexed="64"/>
      </right>
      <top style="thin">
        <color indexed="8"/>
      </top>
      <bottom style="thin">
        <color indexed="8"/>
      </bottom>
      <diagonal/>
    </border>
    <border>
      <left style="thin">
        <color indexed="8"/>
      </left>
      <right style="medium">
        <color indexed="64"/>
      </right>
      <top/>
      <bottom/>
      <diagonal/>
    </border>
    <border>
      <left/>
      <right/>
      <top style="medium">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top style="thin">
        <color indexed="8"/>
      </top>
      <bottom/>
      <diagonal/>
    </border>
    <border>
      <left style="thin">
        <color indexed="8"/>
      </left>
      <right/>
      <top style="medium">
        <color indexed="64"/>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style="thin">
        <color indexed="8"/>
      </bottom>
      <diagonal/>
    </border>
    <border>
      <left style="thin">
        <color indexed="64"/>
      </left>
      <right style="medium">
        <color indexed="64"/>
      </right>
      <top/>
      <bottom style="thin">
        <color indexed="64"/>
      </bottom>
      <diagonal/>
    </border>
    <border>
      <left style="thin">
        <color indexed="8"/>
      </left>
      <right style="thin">
        <color indexed="64"/>
      </right>
      <top style="medium">
        <color indexed="64"/>
      </top>
      <bottom style="thin">
        <color indexed="64"/>
      </bottom>
      <diagonal/>
    </border>
    <border>
      <left/>
      <right style="medium">
        <color indexed="64"/>
      </right>
      <top/>
      <bottom style="thin">
        <color indexed="8"/>
      </bottom>
      <diagonal/>
    </border>
    <border>
      <left style="thin">
        <color indexed="8"/>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8"/>
      </right>
      <top style="thin">
        <color indexed="8"/>
      </top>
      <bottom style="medium">
        <color indexed="64"/>
      </bottom>
      <diagonal/>
    </border>
    <border>
      <left/>
      <right/>
      <top/>
      <bottom style="thin">
        <color indexed="64"/>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8"/>
      </top>
      <bottom style="thin">
        <color indexed="8"/>
      </bottom>
      <diagonal/>
    </border>
    <border>
      <left style="medium">
        <color indexed="8"/>
      </left>
      <right/>
      <top style="medium">
        <color indexed="8"/>
      </top>
      <bottom style="medium">
        <color indexed="8"/>
      </bottom>
      <diagonal/>
    </border>
    <border>
      <left style="thin">
        <color indexed="8"/>
      </left>
      <right/>
      <top style="medium">
        <color indexed="64"/>
      </top>
      <bottom/>
      <diagonal/>
    </border>
    <border>
      <left/>
      <right style="thin">
        <color indexed="8"/>
      </right>
      <top style="medium">
        <color indexed="64"/>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8"/>
      </bottom>
      <diagonal/>
    </border>
    <border>
      <left style="medium">
        <color indexed="64"/>
      </left>
      <right/>
      <top style="medium">
        <color indexed="64"/>
      </top>
      <bottom style="medium">
        <color indexed="8"/>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style="thin">
        <color indexed="8"/>
      </right>
      <top style="thin">
        <color indexed="8"/>
      </top>
      <bottom/>
      <diagonal/>
    </border>
    <border>
      <left style="thin">
        <color indexed="8"/>
      </left>
      <right style="medium">
        <color indexed="64"/>
      </right>
      <top/>
      <bottom style="thin">
        <color indexed="8"/>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bottom style="thin">
        <color indexed="8"/>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8"/>
      </right>
      <top/>
      <bottom/>
      <diagonal/>
    </border>
    <border>
      <left/>
      <right style="thin">
        <color indexed="64"/>
      </right>
      <top style="medium">
        <color indexed="64"/>
      </top>
      <bottom style="medium">
        <color indexed="64"/>
      </bottom>
      <diagonal/>
    </border>
    <border>
      <left style="medium">
        <color rgb="FFFF0000"/>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indexed="64"/>
      </top>
      <bottom/>
      <diagonal/>
    </border>
    <border>
      <left style="medium">
        <color rgb="FFFF0000"/>
      </left>
      <right style="medium">
        <color rgb="FFFF0000"/>
      </right>
      <top style="medium">
        <color rgb="FFFF0000"/>
      </top>
      <bottom style="medium">
        <color indexed="64"/>
      </bottom>
      <diagonal/>
    </border>
    <border>
      <left style="medium">
        <color indexed="64"/>
      </left>
      <right style="medium">
        <color indexed="64"/>
      </right>
      <top style="medium">
        <color indexed="64"/>
      </top>
      <bottom style="thin">
        <color indexed="8"/>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8"/>
      </bottom>
      <diagonal/>
    </border>
    <border>
      <left style="thin">
        <color indexed="8"/>
      </left>
      <right/>
      <top/>
      <bottom style="thin">
        <color indexed="8"/>
      </bottom>
      <diagonal/>
    </border>
  </borders>
  <cellStyleXfs count="354">
    <xf numFmtId="0" fontId="0" fillId="0" borderId="0"/>
    <xf numFmtId="0" fontId="33" fillId="2" borderId="0" applyNumberFormat="0" applyBorder="0" applyAlignment="0" applyProtection="0"/>
    <xf numFmtId="0" fontId="8" fillId="2" borderId="0" applyNumberFormat="0" applyBorder="0" applyAlignment="0" applyProtection="0"/>
    <xf numFmtId="0" fontId="33" fillId="3" borderId="0" applyNumberFormat="0" applyBorder="0" applyAlignment="0" applyProtection="0"/>
    <xf numFmtId="0" fontId="8" fillId="3" borderId="0" applyNumberFormat="0" applyBorder="0" applyAlignment="0" applyProtection="0"/>
    <xf numFmtId="0" fontId="33" fillId="4" borderId="0" applyNumberFormat="0" applyBorder="0" applyAlignment="0" applyProtection="0"/>
    <xf numFmtId="0" fontId="8" fillId="4" borderId="0" applyNumberFormat="0" applyBorder="0" applyAlignment="0" applyProtection="0"/>
    <xf numFmtId="0" fontId="33" fillId="5" borderId="0" applyNumberFormat="0" applyBorder="0" applyAlignment="0" applyProtection="0"/>
    <xf numFmtId="0" fontId="8" fillId="5" borderId="0" applyNumberFormat="0" applyBorder="0" applyAlignment="0" applyProtection="0"/>
    <xf numFmtId="0" fontId="33" fillId="6" borderId="0" applyNumberFormat="0" applyBorder="0" applyAlignment="0" applyProtection="0"/>
    <xf numFmtId="0" fontId="8" fillId="6" borderId="0" applyNumberFormat="0" applyBorder="0" applyAlignment="0" applyProtection="0"/>
    <xf numFmtId="0" fontId="33" fillId="7" borderId="0" applyNumberFormat="0" applyBorder="0" applyAlignment="0" applyProtection="0"/>
    <xf numFmtId="0" fontId="8" fillId="7" borderId="0" applyNumberFormat="0" applyBorder="0" applyAlignment="0" applyProtection="0"/>
    <xf numFmtId="0" fontId="33" fillId="8" borderId="0" applyNumberFormat="0" applyBorder="0" applyAlignment="0" applyProtection="0"/>
    <xf numFmtId="0" fontId="8" fillId="8" borderId="0" applyNumberFormat="0" applyBorder="0" applyAlignment="0" applyProtection="0"/>
    <xf numFmtId="0" fontId="33" fillId="9" borderId="0" applyNumberFormat="0" applyBorder="0" applyAlignment="0" applyProtection="0"/>
    <xf numFmtId="0" fontId="8" fillId="9" borderId="0" applyNumberFormat="0" applyBorder="0" applyAlignment="0" applyProtection="0"/>
    <xf numFmtId="0" fontId="33" fillId="10" borderId="0" applyNumberFormat="0" applyBorder="0" applyAlignment="0" applyProtection="0"/>
    <xf numFmtId="0" fontId="8" fillId="10" borderId="0" applyNumberFormat="0" applyBorder="0" applyAlignment="0" applyProtection="0"/>
    <xf numFmtId="0" fontId="33" fillId="5" borderId="0" applyNumberFormat="0" applyBorder="0" applyAlignment="0" applyProtection="0"/>
    <xf numFmtId="0" fontId="8" fillId="5" borderId="0" applyNumberFormat="0" applyBorder="0" applyAlignment="0" applyProtection="0"/>
    <xf numFmtId="0" fontId="33" fillId="8" borderId="0" applyNumberFormat="0" applyBorder="0" applyAlignment="0" applyProtection="0"/>
    <xf numFmtId="0" fontId="8" fillId="8" borderId="0" applyNumberFormat="0" applyBorder="0" applyAlignment="0" applyProtection="0"/>
    <xf numFmtId="0" fontId="33" fillId="11" borderId="0" applyNumberFormat="0" applyBorder="0" applyAlignment="0" applyProtection="0"/>
    <xf numFmtId="0" fontId="8"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57" fillId="27"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167" fontId="10" fillId="0" borderId="0"/>
    <xf numFmtId="43" fontId="9" fillId="0" borderId="0" applyFont="0" applyFill="0" applyBorder="0" applyAlignment="0" applyProtection="0"/>
    <xf numFmtId="43" fontId="23"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170" fontId="10" fillId="0" borderId="0"/>
    <xf numFmtId="44" fontId="9" fillId="0" borderId="0" applyFont="0" applyFill="0" applyBorder="0" applyAlignment="0" applyProtection="0"/>
    <xf numFmtId="44" fontId="23"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9" fillId="0" borderId="0" applyFont="0" applyFill="0" applyBorder="0" applyAlignment="0" applyProtection="0"/>
    <xf numFmtId="0" fontId="10" fillId="0" borderId="0"/>
    <xf numFmtId="0" fontId="38"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0" fillId="0" borderId="0"/>
    <xf numFmtId="0" fontId="26" fillId="0" borderId="0" applyNumberFormat="0" applyFill="0" applyBorder="0" applyAlignment="0" applyProtection="0">
      <alignment vertical="top"/>
      <protection locked="0"/>
    </xf>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9" fillId="0" borderId="0"/>
    <xf numFmtId="0" fontId="23" fillId="0" borderId="0"/>
    <xf numFmtId="0" fontId="9" fillId="0" borderId="0"/>
    <xf numFmtId="0" fontId="32" fillId="0" borderId="0"/>
    <xf numFmtId="0" fontId="55" fillId="0" borderId="0"/>
    <xf numFmtId="0" fontId="9" fillId="0" borderId="0"/>
    <xf numFmtId="0" fontId="58" fillId="0" borderId="0"/>
    <xf numFmtId="0" fontId="58" fillId="0" borderId="0"/>
    <xf numFmtId="0" fontId="9" fillId="23" borderId="7" applyNumberFormat="0" applyFont="0" applyAlignment="0" applyProtection="0"/>
    <xf numFmtId="0" fontId="46" fillId="20" borderId="8" applyNumberFormat="0" applyAlignment="0" applyProtection="0"/>
    <xf numFmtId="9" fontId="10" fillId="0" borderId="0"/>
    <xf numFmtId="9" fontId="9"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9" fillId="0" borderId="0"/>
    <xf numFmtId="0" fontId="65" fillId="0" borderId="0" applyNumberFormat="0" applyFill="0" applyBorder="0" applyAlignment="0" applyProtection="0"/>
    <xf numFmtId="0" fontId="7" fillId="0" borderId="0"/>
    <xf numFmtId="0" fontId="58" fillId="0" borderId="0"/>
    <xf numFmtId="0" fontId="9" fillId="0" borderId="0"/>
    <xf numFmtId="167" fontId="10" fillId="0" borderId="0"/>
    <xf numFmtId="170" fontId="10" fillId="0" borderId="0"/>
    <xf numFmtId="44" fontId="9" fillId="0" borderId="0" applyFont="0" applyFill="0" applyBorder="0" applyAlignment="0" applyProtection="0"/>
    <xf numFmtId="0" fontId="20" fillId="0" borderId="0"/>
    <xf numFmtId="0" fontId="9" fillId="0" borderId="0"/>
    <xf numFmtId="9" fontId="10" fillId="0" borderId="0"/>
    <xf numFmtId="9" fontId="9" fillId="0" borderId="0" applyFont="0" applyFill="0" applyBorder="0" applyAlignment="0" applyProtection="0"/>
    <xf numFmtId="0" fontId="57" fillId="27" borderId="0" applyNumberFormat="0" applyBorder="0" applyAlignment="0" applyProtection="0"/>
    <xf numFmtId="0" fontId="9" fillId="0" borderId="0"/>
    <xf numFmtId="0" fontId="58" fillId="0" borderId="0"/>
    <xf numFmtId="0" fontId="56" fillId="26" borderId="0" applyNumberFormat="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63" fillId="41" borderId="0" applyNumberFormat="0" applyBorder="0" applyAlignment="0" applyProtection="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1"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4" fillId="0" borderId="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cellStyleXfs>
  <cellXfs count="688">
    <xf numFmtId="0" fontId="0" fillId="0" borderId="0" xfId="0"/>
    <xf numFmtId="0" fontId="11" fillId="0" borderId="0" xfId="53" applyFont="1" applyFill="1"/>
    <xf numFmtId="0" fontId="10" fillId="0" borderId="0" xfId="53" applyFont="1" applyFill="1"/>
    <xf numFmtId="0" fontId="12" fillId="0" borderId="0" xfId="53" applyFont="1" applyFill="1"/>
    <xf numFmtId="0" fontId="13" fillId="0" borderId="0" xfId="53" applyFont="1" applyFill="1"/>
    <xf numFmtId="0" fontId="14" fillId="0" borderId="0" xfId="53" applyFont="1" applyFill="1"/>
    <xf numFmtId="0" fontId="11" fillId="0" borderId="0" xfId="53" applyFont="1" applyFill="1" applyAlignment="1">
      <alignment wrapText="1"/>
    </xf>
    <xf numFmtId="0" fontId="10" fillId="0" borderId="0" xfId="53" applyFont="1" applyFill="1" applyAlignment="1">
      <alignment wrapText="1"/>
    </xf>
    <xf numFmtId="0" fontId="13" fillId="0" borderId="0" xfId="53" applyFont="1" applyFill="1" applyAlignment="1">
      <alignment wrapText="1"/>
    </xf>
    <xf numFmtId="0" fontId="13" fillId="0" borderId="0" xfId="53" applyFont="1" applyFill="1" applyBorder="1" applyAlignment="1">
      <alignment horizontal="left" wrapText="1"/>
    </xf>
    <xf numFmtId="0" fontId="10" fillId="0" borderId="0" xfId="53" applyFont="1" applyFill="1" applyBorder="1"/>
    <xf numFmtId="0" fontId="11" fillId="0" borderId="0" xfId="53" applyFont="1" applyFill="1" applyAlignment="1">
      <alignment horizontal="left"/>
    </xf>
    <xf numFmtId="0" fontId="15" fillId="0" borderId="0" xfId="53" applyFont="1" applyFill="1"/>
    <xf numFmtId="0" fontId="15" fillId="0" borderId="0" xfId="53" applyFont="1" applyFill="1" applyBorder="1"/>
    <xf numFmtId="0" fontId="17" fillId="0" borderId="0" xfId="53" applyFont="1" applyFill="1" applyBorder="1"/>
    <xf numFmtId="0" fontId="15" fillId="0" borderId="0" xfId="53" applyFont="1" applyFill="1" applyBorder="1" applyAlignment="1">
      <alignment wrapText="1"/>
    </xf>
    <xf numFmtId="0" fontId="18" fillId="0" borderId="0" xfId="53" applyFont="1" applyFill="1" applyBorder="1"/>
    <xf numFmtId="9" fontId="18" fillId="0" borderId="0" xfId="75" applyFont="1" applyFill="1" applyBorder="1" applyAlignment="1" applyProtection="1"/>
    <xf numFmtId="1" fontId="18" fillId="0" borderId="0" xfId="53" applyNumberFormat="1" applyFont="1" applyFill="1" applyBorder="1"/>
    <xf numFmtId="164" fontId="18" fillId="0" borderId="0" xfId="53" applyNumberFormat="1" applyFont="1" applyFill="1" applyBorder="1"/>
    <xf numFmtId="0" fontId="19" fillId="0" borderId="0" xfId="60" applyNumberFormat="1" applyFont="1" applyFill="1" applyBorder="1" applyAlignment="1" applyProtection="1"/>
    <xf numFmtId="0" fontId="21" fillId="0" borderId="0" xfId="53" applyFont="1" applyFill="1" applyBorder="1"/>
    <xf numFmtId="0" fontId="18" fillId="0" borderId="0" xfId="53" applyFont="1" applyFill="1" applyBorder="1" applyAlignment="1">
      <alignment horizontal="left"/>
    </xf>
    <xf numFmtId="0" fontId="24" fillId="0" borderId="0" xfId="53" applyFont="1" applyFill="1" applyAlignment="1">
      <alignment wrapText="1"/>
    </xf>
    <xf numFmtId="0" fontId="14" fillId="0" borderId="0" xfId="53" applyFont="1" applyFill="1" applyBorder="1" applyAlignment="1"/>
    <xf numFmtId="0" fontId="25" fillId="0" borderId="0" xfId="53" applyFont="1" applyFill="1" applyAlignment="1">
      <alignment wrapText="1"/>
    </xf>
    <xf numFmtId="0" fontId="18" fillId="0" borderId="0" xfId="53" quotePrefix="1" applyFont="1" applyFill="1" applyBorder="1"/>
    <xf numFmtId="0" fontId="25" fillId="0" borderId="0" xfId="53" applyFont="1" applyFill="1"/>
    <xf numFmtId="0" fontId="30" fillId="0" borderId="0" xfId="0" applyFont="1" applyFill="1" applyBorder="1" applyAlignment="1">
      <alignment horizontal="center"/>
    </xf>
    <xf numFmtId="0" fontId="10" fillId="30" borderId="0" xfId="53" applyFont="1" applyFill="1" applyAlignment="1">
      <alignment horizontal="right"/>
    </xf>
    <xf numFmtId="0" fontId="29" fillId="0" borderId="0" xfId="0" applyFont="1"/>
    <xf numFmtId="0" fontId="13" fillId="0" borderId="0" xfId="53" applyFont="1" applyFill="1" applyBorder="1" applyAlignment="1">
      <alignment horizontal="left"/>
    </xf>
    <xf numFmtId="0" fontId="11" fillId="0" borderId="0" xfId="53" applyFont="1"/>
    <xf numFmtId="0" fontId="13" fillId="0" borderId="0" xfId="53" applyFont="1"/>
    <xf numFmtId="0" fontId="13" fillId="0" borderId="0" xfId="53" applyFont="1" applyAlignment="1">
      <alignment horizontal="center" wrapText="1"/>
    </xf>
    <xf numFmtId="0" fontId="11" fillId="30" borderId="0" xfId="53" applyFont="1" applyFill="1" applyBorder="1" applyAlignment="1">
      <alignment wrapText="1"/>
    </xf>
    <xf numFmtId="164" fontId="13" fillId="32" borderId="24" xfId="53" applyNumberFormat="1" applyFont="1" applyFill="1" applyBorder="1" applyAlignment="1">
      <alignment horizontal="left" wrapText="1"/>
    </xf>
    <xf numFmtId="169" fontId="10" fillId="0" borderId="0" xfId="41" applyNumberFormat="1" applyFill="1" applyBorder="1"/>
    <xf numFmtId="164" fontId="13" fillId="0" borderId="24" xfId="53" applyNumberFormat="1" applyFont="1" applyFill="1" applyBorder="1" applyAlignment="1">
      <alignment horizontal="left" wrapText="1"/>
    </xf>
    <xf numFmtId="0" fontId="13" fillId="0" borderId="24" xfId="53" applyFont="1" applyFill="1" applyBorder="1" applyAlignment="1">
      <alignment horizontal="left"/>
    </xf>
    <xf numFmtId="0" fontId="13" fillId="0" borderId="0" xfId="53" applyFont="1" applyBorder="1"/>
    <xf numFmtId="0" fontId="10" fillId="0" borderId="0" xfId="53" applyBorder="1"/>
    <xf numFmtId="0" fontId="13" fillId="0" borderId="0" xfId="53" applyFont="1" applyBorder="1" applyAlignment="1">
      <alignment horizontal="right"/>
    </xf>
    <xf numFmtId="0" fontId="10" fillId="0" borderId="0" xfId="53" applyFont="1" applyBorder="1" applyAlignment="1">
      <alignment horizontal="right"/>
    </xf>
    <xf numFmtId="0" fontId="10" fillId="0" borderId="0" xfId="53" applyFont="1" applyBorder="1" applyAlignment="1">
      <alignment horizontal="center"/>
    </xf>
    <xf numFmtId="0" fontId="10" fillId="0" borderId="25" xfId="53" applyFont="1" applyBorder="1" applyAlignment="1">
      <alignment horizontal="right"/>
    </xf>
    <xf numFmtId="0" fontId="10" fillId="0" borderId="26" xfId="53" applyFont="1" applyBorder="1" applyAlignment="1">
      <alignment horizontal="right"/>
    </xf>
    <xf numFmtId="0" fontId="10" fillId="0" borderId="0" xfId="53" applyAlignment="1">
      <alignment wrapText="1"/>
    </xf>
    <xf numFmtId="0" fontId="22" fillId="0" borderId="0" xfId="53" applyFont="1" applyBorder="1" applyAlignment="1">
      <alignment horizontal="left"/>
    </xf>
    <xf numFmtId="0" fontId="13" fillId="0" borderId="27" xfId="53" applyFont="1" applyBorder="1"/>
    <xf numFmtId="0" fontId="0" fillId="0" borderId="31" xfId="0" applyBorder="1"/>
    <xf numFmtId="0" fontId="11" fillId="0" borderId="32" xfId="53" applyFont="1" applyFill="1" applyBorder="1" applyAlignment="1">
      <alignment horizontal="center" vertical="center" textRotation="90"/>
    </xf>
    <xf numFmtId="0" fontId="10" fillId="0" borderId="0" xfId="53" applyFont="1" applyFill="1" applyBorder="1" applyAlignment="1">
      <alignment horizontal="right"/>
    </xf>
    <xf numFmtId="0" fontId="0" fillId="0" borderId="0" xfId="0" applyBorder="1"/>
    <xf numFmtId="0" fontId="13" fillId="24" borderId="15" xfId="53" applyFont="1" applyFill="1" applyBorder="1" applyAlignment="1">
      <alignment horizontal="center"/>
    </xf>
    <xf numFmtId="0" fontId="13" fillId="0" borderId="28" xfId="53" applyFont="1" applyFill="1" applyBorder="1" applyAlignment="1">
      <alignment horizontal="left"/>
    </xf>
    <xf numFmtId="0" fontId="0" fillId="0" borderId="0" xfId="0" applyFill="1" applyBorder="1"/>
    <xf numFmtId="0" fontId="10" fillId="32" borderId="19" xfId="53" applyFill="1" applyBorder="1" applyAlignment="1"/>
    <xf numFmtId="0" fontId="10" fillId="32" borderId="34" xfId="53" applyFill="1" applyBorder="1" applyAlignment="1"/>
    <xf numFmtId="0" fontId="13" fillId="0" borderId="30" xfId="53" applyFont="1" applyFill="1" applyBorder="1" applyAlignment="1">
      <alignment horizontal="left"/>
    </xf>
    <xf numFmtId="0" fontId="10" fillId="0" borderId="0" xfId="53" applyBorder="1" applyAlignment="1">
      <alignment horizontal="right"/>
    </xf>
    <xf numFmtId="0" fontId="25" fillId="0" borderId="0" xfId="0" applyFont="1" applyAlignment="1">
      <alignment wrapText="1"/>
    </xf>
    <xf numFmtId="0" fontId="24" fillId="0" borderId="0" xfId="53" applyFont="1"/>
    <xf numFmtId="169" fontId="10" fillId="29" borderId="23" xfId="41" applyNumberFormat="1" applyFill="1" applyBorder="1"/>
    <xf numFmtId="0" fontId="25" fillId="29" borderId="23" xfId="53" applyFont="1" applyFill="1" applyBorder="1" applyAlignment="1">
      <alignment wrapText="1"/>
    </xf>
    <xf numFmtId="169" fontId="25" fillId="29" borderId="23" xfId="41" applyNumberFormat="1" applyFont="1" applyFill="1" applyBorder="1"/>
    <xf numFmtId="1" fontId="11" fillId="30" borderId="0" xfId="53" applyNumberFormat="1" applyFont="1" applyFill="1"/>
    <xf numFmtId="0" fontId="10" fillId="30" borderId="23" xfId="53" applyFont="1" applyFill="1" applyBorder="1" applyAlignment="1"/>
    <xf numFmtId="0" fontId="13" fillId="24" borderId="33" xfId="53" applyFont="1" applyFill="1" applyBorder="1" applyAlignment="1">
      <alignment horizontal="left" wrapText="1"/>
    </xf>
    <xf numFmtId="0" fontId="10" fillId="0" borderId="39" xfId="53" applyFont="1" applyBorder="1" applyAlignment="1">
      <alignment horizontal="left"/>
    </xf>
    <xf numFmtId="0" fontId="10" fillId="0" borderId="40" xfId="53" applyFont="1" applyBorder="1" applyAlignment="1">
      <alignment horizontal="left"/>
    </xf>
    <xf numFmtId="0" fontId="10" fillId="0" borderId="41" xfId="53" applyFont="1" applyBorder="1" applyAlignment="1">
      <alignment horizontal="left"/>
    </xf>
    <xf numFmtId="0" fontId="10" fillId="0" borderId="42" xfId="53" applyFont="1" applyFill="1" applyBorder="1" applyAlignment="1">
      <alignment horizontal="left"/>
    </xf>
    <xf numFmtId="0" fontId="10" fillId="0" borderId="43" xfId="53" applyFont="1" applyFill="1" applyBorder="1" applyAlignment="1">
      <alignment horizontal="left"/>
    </xf>
    <xf numFmtId="0" fontId="10" fillId="0" borderId="44" xfId="53" applyFont="1" applyFill="1" applyBorder="1" applyAlignment="1">
      <alignment horizontal="left" wrapText="1"/>
    </xf>
    <xf numFmtId="169" fontId="60" fillId="0" borderId="0" xfId="41" applyNumberFormat="1" applyFont="1"/>
    <xf numFmtId="169" fontId="60" fillId="0" borderId="0" xfId="0" applyNumberFormat="1" applyFont="1"/>
    <xf numFmtId="0" fontId="60" fillId="0" borderId="0" xfId="0" applyFont="1" applyAlignment="1">
      <alignment wrapText="1"/>
    </xf>
    <xf numFmtId="0" fontId="10" fillId="36" borderId="23" xfId="53" applyFont="1" applyFill="1" applyBorder="1" applyProtection="1">
      <protection locked="0"/>
    </xf>
    <xf numFmtId="0" fontId="13" fillId="37" borderId="53" xfId="53" applyFont="1" applyFill="1" applyBorder="1" applyAlignment="1" applyProtection="1">
      <alignment horizontal="center"/>
      <protection locked="0"/>
    </xf>
    <xf numFmtId="0" fontId="10" fillId="0" borderId="0" xfId="53" applyFont="1" applyFill="1" applyProtection="1"/>
    <xf numFmtId="0" fontId="10" fillId="0" borderId="0" xfId="53" applyFont="1" applyFill="1" applyBorder="1" applyAlignment="1" applyProtection="1">
      <alignment horizontal="center"/>
    </xf>
    <xf numFmtId="0" fontId="13" fillId="0" borderId="0" xfId="53" applyFont="1" applyFill="1" applyProtection="1"/>
    <xf numFmtId="0" fontId="10" fillId="0" borderId="0" xfId="53" applyFont="1" applyFill="1" applyAlignment="1" applyProtection="1">
      <alignment wrapText="1"/>
    </xf>
    <xf numFmtId="0" fontId="15" fillId="0" borderId="0" xfId="53" applyFont="1" applyFill="1" applyBorder="1" applyProtection="1"/>
    <xf numFmtId="0" fontId="15" fillId="0" borderId="0" xfId="53" applyFont="1" applyFill="1" applyProtection="1"/>
    <xf numFmtId="0" fontId="16" fillId="0" borderId="0" xfId="53" applyFont="1" applyFill="1" applyProtection="1"/>
    <xf numFmtId="0" fontId="18" fillId="0" borderId="0" xfId="53" applyFont="1" applyFill="1" applyBorder="1" applyProtection="1"/>
    <xf numFmtId="0" fontId="17" fillId="0" borderId="0" xfId="53" applyFont="1" applyFill="1" applyBorder="1" applyAlignment="1">
      <alignment wrapText="1"/>
    </xf>
    <xf numFmtId="0" fontId="13" fillId="30" borderId="54" xfId="53" applyFont="1" applyFill="1" applyBorder="1" applyAlignment="1">
      <alignment wrapText="1"/>
    </xf>
    <xf numFmtId="0" fontId="13" fillId="33" borderId="23" xfId="53" applyFont="1" applyFill="1" applyBorder="1" applyAlignment="1" applyProtection="1">
      <alignment wrapText="1"/>
    </xf>
    <xf numFmtId="0" fontId="13" fillId="33" borderId="23" xfId="53" applyFont="1" applyFill="1" applyBorder="1" applyAlignment="1" applyProtection="1"/>
    <xf numFmtId="0" fontId="13" fillId="30" borderId="55" xfId="53" applyFont="1" applyFill="1" applyBorder="1"/>
    <xf numFmtId="0" fontId="13" fillId="30" borderId="52" xfId="53" applyFont="1" applyFill="1" applyBorder="1"/>
    <xf numFmtId="0" fontId="13" fillId="37" borderId="24" xfId="53" applyFont="1" applyFill="1" applyBorder="1" applyAlignment="1" applyProtection="1">
      <alignment horizontal="center"/>
      <protection locked="0"/>
    </xf>
    <xf numFmtId="0" fontId="13" fillId="38" borderId="56" xfId="53" applyFont="1" applyFill="1" applyBorder="1" applyAlignment="1" applyProtection="1">
      <alignment wrapText="1"/>
      <protection locked="0"/>
    </xf>
    <xf numFmtId="0" fontId="13" fillId="37" borderId="57" xfId="53" applyFont="1" applyFill="1" applyBorder="1" applyAlignment="1" applyProtection="1">
      <alignment horizontal="center"/>
      <protection locked="0"/>
    </xf>
    <xf numFmtId="0" fontId="50" fillId="0" borderId="38" xfId="53" applyFont="1" applyBorder="1" applyAlignment="1">
      <alignment wrapText="1"/>
    </xf>
    <xf numFmtId="172" fontId="25" fillId="30" borderId="23" xfId="53" applyNumberFormat="1" applyFont="1" applyFill="1" applyBorder="1"/>
    <xf numFmtId="0" fontId="13" fillId="0" borderId="0" xfId="53" applyFont="1" applyFill="1" applyBorder="1" applyAlignment="1" applyProtection="1">
      <alignment vertical="center"/>
      <protection locked="0"/>
    </xf>
    <xf numFmtId="0" fontId="25" fillId="0" borderId="0" xfId="0" applyFont="1" applyFill="1" applyBorder="1"/>
    <xf numFmtId="0" fontId="25" fillId="0" borderId="39" xfId="0" applyFont="1" applyBorder="1"/>
    <xf numFmtId="0" fontId="0" fillId="0" borderId="27" xfId="0" applyBorder="1"/>
    <xf numFmtId="0" fontId="0" fillId="0" borderId="40" xfId="0" applyBorder="1"/>
    <xf numFmtId="0" fontId="0" fillId="0" borderId="29" xfId="0" applyBorder="1"/>
    <xf numFmtId="0" fontId="0" fillId="0" borderId="23" xfId="0" applyBorder="1"/>
    <xf numFmtId="1" fontId="52" fillId="32" borderId="62" xfId="53" applyNumberFormat="1" applyFont="1" applyFill="1" applyBorder="1" applyAlignment="1">
      <alignment horizontal="center"/>
    </xf>
    <xf numFmtId="0" fontId="21" fillId="0" borderId="0" xfId="53" applyFont="1" applyFill="1" applyBorder="1" applyAlignment="1">
      <alignment horizontal="left"/>
    </xf>
    <xf numFmtId="169" fontId="25" fillId="30" borderId="0" xfId="41" applyNumberFormat="1" applyFont="1" applyFill="1" applyAlignment="1">
      <alignment horizontal="left"/>
    </xf>
    <xf numFmtId="169" fontId="10" fillId="30" borderId="23" xfId="41" applyNumberFormat="1" applyFill="1" applyBorder="1"/>
    <xf numFmtId="0" fontId="62" fillId="0" borderId="0" xfId="0" applyFont="1"/>
    <xf numFmtId="170" fontId="22" fillId="36" borderId="23" xfId="47" applyFont="1" applyFill="1" applyBorder="1" applyProtection="1">
      <protection locked="0"/>
    </xf>
    <xf numFmtId="169" fontId="0" fillId="0" borderId="0" xfId="0" applyNumberFormat="1"/>
    <xf numFmtId="0" fontId="13" fillId="36" borderId="23" xfId="53" applyFont="1" applyFill="1" applyBorder="1" applyAlignment="1" applyProtection="1">
      <alignment wrapText="1"/>
      <protection locked="0"/>
    </xf>
    <xf numFmtId="0" fontId="53" fillId="0" borderId="0" xfId="53" applyFont="1" applyFill="1" applyBorder="1"/>
    <xf numFmtId="0" fontId="11" fillId="0" borderId="0" xfId="53" applyFont="1" applyFill="1" applyBorder="1" applyAlignment="1"/>
    <xf numFmtId="0" fontId="25" fillId="39" borderId="0" xfId="0" applyFont="1" applyFill="1" applyAlignment="1">
      <alignment wrapText="1"/>
    </xf>
    <xf numFmtId="9" fontId="0" fillId="0" borderId="0" xfId="0" applyNumberFormat="1"/>
    <xf numFmtId="0" fontId="11" fillId="36" borderId="20" xfId="53" applyFont="1" applyFill="1" applyBorder="1" applyAlignment="1" applyProtection="1">
      <alignment horizontal="center" wrapText="1"/>
      <protection locked="0"/>
    </xf>
    <xf numFmtId="0" fontId="10" fillId="36" borderId="23" xfId="53" applyFill="1" applyBorder="1" applyAlignment="1" applyProtection="1">
      <protection locked="0"/>
    </xf>
    <xf numFmtId="0" fontId="24" fillId="28" borderId="78" xfId="53" applyFont="1" applyFill="1" applyBorder="1" applyAlignment="1">
      <alignment horizontal="left"/>
    </xf>
    <xf numFmtId="0" fontId="25" fillId="0" borderId="0" xfId="53" applyFont="1" applyFill="1" applyAlignment="1">
      <alignment horizontal="left" vertical="center" wrapText="1"/>
    </xf>
    <xf numFmtId="14" fontId="25" fillId="30" borderId="60" xfId="53" applyNumberFormat="1" applyFont="1" applyFill="1" applyBorder="1" applyAlignment="1"/>
    <xf numFmtId="0" fontId="10" fillId="36" borderId="65" xfId="53" applyFont="1" applyFill="1" applyBorder="1" applyAlignment="1" applyProtection="1">
      <protection locked="0"/>
    </xf>
    <xf numFmtId="0" fontId="11" fillId="0" borderId="0" xfId="53" applyFont="1" applyBorder="1" applyAlignment="1">
      <alignment horizontal="left" wrapText="1"/>
    </xf>
    <xf numFmtId="0" fontId="25" fillId="30" borderId="0" xfId="53" applyFont="1" applyFill="1" applyAlignment="1">
      <alignment horizontal="left" vertical="center" wrapText="1"/>
    </xf>
    <xf numFmtId="0" fontId="54" fillId="30" borderId="0" xfId="0" applyFont="1" applyFill="1" applyAlignment="1">
      <alignment wrapText="1"/>
    </xf>
    <xf numFmtId="0" fontId="25" fillId="30" borderId="0" xfId="0" applyFont="1" applyFill="1" applyAlignment="1">
      <alignment wrapText="1"/>
    </xf>
    <xf numFmtId="0" fontId="64" fillId="0" borderId="0" xfId="0" applyFont="1"/>
    <xf numFmtId="0" fontId="7" fillId="0" borderId="0" xfId="0" applyFont="1"/>
    <xf numFmtId="0" fontId="64" fillId="0" borderId="0" xfId="53" applyFont="1" applyFill="1" applyBorder="1"/>
    <xf numFmtId="0" fontId="13" fillId="40" borderId="23" xfId="53" applyFont="1" applyFill="1" applyBorder="1" applyAlignment="1" applyProtection="1">
      <alignment horizontal="right" wrapText="1"/>
    </xf>
    <xf numFmtId="0" fontId="13" fillId="36" borderId="23" xfId="53" applyFont="1" applyFill="1" applyBorder="1" applyAlignment="1" applyProtection="1">
      <alignment horizontal="center" wrapText="1"/>
      <protection locked="0"/>
    </xf>
    <xf numFmtId="1" fontId="66" fillId="30" borderId="0" xfId="53" applyNumberFormat="1" applyFont="1" applyFill="1"/>
    <xf numFmtId="0" fontId="7" fillId="0" borderId="0" xfId="106"/>
    <xf numFmtId="0" fontId="62" fillId="0" borderId="0" xfId="0" applyFont="1"/>
    <xf numFmtId="0" fontId="25" fillId="0" borderId="0" xfId="0" applyFont="1"/>
    <xf numFmtId="0" fontId="25" fillId="0" borderId="27" xfId="0" applyFont="1" applyBorder="1"/>
    <xf numFmtId="0" fontId="0" fillId="36" borderId="30" xfId="0" applyFill="1" applyBorder="1"/>
    <xf numFmtId="0" fontId="25" fillId="0" borderId="0" xfId="0" applyFont="1" applyBorder="1"/>
    <xf numFmtId="0" fontId="25" fillId="43" borderId="0" xfId="0" applyFont="1" applyFill="1" applyBorder="1"/>
    <xf numFmtId="1" fontId="25" fillId="42" borderId="0" xfId="0" applyNumberFormat="1" applyFont="1" applyFill="1" applyBorder="1"/>
    <xf numFmtId="1" fontId="25" fillId="36" borderId="0" xfId="0" applyNumberFormat="1" applyFont="1" applyFill="1" applyBorder="1"/>
    <xf numFmtId="0" fontId="10" fillId="0" borderId="0" xfId="53" applyFont="1" applyFill="1" applyBorder="1" applyAlignment="1" applyProtection="1">
      <alignment wrapText="1"/>
    </xf>
    <xf numFmtId="175" fontId="25" fillId="42" borderId="0" xfId="0" applyNumberFormat="1" applyFont="1" applyFill="1" applyBorder="1"/>
    <xf numFmtId="0" fontId="10" fillId="0" borderId="0" xfId="53" applyFont="1" applyFill="1" applyBorder="1" applyProtection="1"/>
    <xf numFmtId="0" fontId="25" fillId="36" borderId="28" xfId="0" applyFont="1" applyFill="1" applyBorder="1"/>
    <xf numFmtId="0" fontId="25" fillId="0" borderId="40" xfId="0" applyFont="1" applyBorder="1"/>
    <xf numFmtId="0" fontId="25" fillId="0" borderId="29" xfId="0" applyFont="1" applyBorder="1"/>
    <xf numFmtId="0" fontId="25" fillId="43" borderId="29" xfId="0" applyFont="1" applyFill="1" applyBorder="1"/>
    <xf numFmtId="1" fontId="0" fillId="44" borderId="40" xfId="0" applyNumberFormat="1" applyFill="1" applyBorder="1"/>
    <xf numFmtId="1" fontId="0" fillId="44" borderId="41" xfId="0" applyNumberFormat="1" applyFill="1" applyBorder="1"/>
    <xf numFmtId="0" fontId="0" fillId="45" borderId="30" xfId="0" applyFill="1" applyBorder="1"/>
    <xf numFmtId="0" fontId="10" fillId="0" borderId="39" xfId="53" applyFont="1" applyFill="1" applyBorder="1" applyAlignment="1" applyProtection="1">
      <alignment wrapText="1"/>
    </xf>
    <xf numFmtId="0" fontId="10" fillId="0" borderId="27" xfId="53" applyFont="1" applyFill="1" applyBorder="1" applyAlignment="1" applyProtection="1">
      <alignment wrapText="1"/>
    </xf>
    <xf numFmtId="0" fontId="10" fillId="0" borderId="40" xfId="53" applyFont="1" applyFill="1" applyBorder="1"/>
    <xf numFmtId="175" fontId="25" fillId="44" borderId="40" xfId="0" applyNumberFormat="1" applyFont="1" applyFill="1" applyBorder="1"/>
    <xf numFmtId="0" fontId="10" fillId="0" borderId="29" xfId="53" applyFont="1" applyFill="1" applyBorder="1" applyProtection="1"/>
    <xf numFmtId="0" fontId="10" fillId="0" borderId="31" xfId="53" applyFont="1" applyFill="1" applyBorder="1" applyProtection="1"/>
    <xf numFmtId="0" fontId="25" fillId="0" borderId="0" xfId="53" applyFont="1" applyFill="1" applyAlignment="1" applyProtection="1">
      <alignment wrapText="1"/>
    </xf>
    <xf numFmtId="0" fontId="13" fillId="33" borderId="23" xfId="53" applyFont="1" applyFill="1" applyBorder="1" applyAlignment="1" applyProtection="1">
      <alignment wrapText="1"/>
    </xf>
    <xf numFmtId="0" fontId="67" fillId="0" borderId="39" xfId="53" applyFont="1" applyBorder="1" applyAlignment="1">
      <alignment horizontal="left"/>
    </xf>
    <xf numFmtId="0" fontId="67" fillId="0" borderId="0" xfId="0" applyFont="1"/>
    <xf numFmtId="0" fontId="67" fillId="0" borderId="0" xfId="53" applyFont="1" applyAlignment="1">
      <alignment horizontal="center" wrapText="1"/>
    </xf>
    <xf numFmtId="0" fontId="67" fillId="32" borderId="23" xfId="53" applyFont="1" applyFill="1" applyBorder="1" applyAlignment="1">
      <alignment horizontal="left"/>
    </xf>
    <xf numFmtId="0" fontId="67" fillId="0" borderId="0" xfId="53" applyFont="1"/>
    <xf numFmtId="0" fontId="66" fillId="0" borderId="0" xfId="53" applyFont="1"/>
    <xf numFmtId="0" fontId="67" fillId="0" borderId="27" xfId="53" applyFont="1" applyFill="1" applyBorder="1" applyAlignment="1">
      <alignment horizontal="right"/>
    </xf>
    <xf numFmtId="0" fontId="67" fillId="0" borderId="27" xfId="53" applyFont="1" applyFill="1" applyBorder="1"/>
    <xf numFmtId="0" fontId="67" fillId="32" borderId="14" xfId="53" applyFont="1" applyFill="1" applyBorder="1"/>
    <xf numFmtId="0" fontId="67" fillId="0" borderId="27" xfId="53" applyFont="1" applyBorder="1"/>
    <xf numFmtId="0" fontId="67" fillId="0" borderId="28" xfId="53" applyFont="1" applyBorder="1"/>
    <xf numFmtId="0" fontId="67" fillId="0" borderId="0" xfId="53" applyFont="1" applyFill="1" applyBorder="1" applyAlignment="1">
      <alignment horizontal="right"/>
    </xf>
    <xf numFmtId="0" fontId="67" fillId="0" borderId="0" xfId="0" applyFont="1" applyFill="1" applyBorder="1"/>
    <xf numFmtId="0" fontId="67" fillId="0" borderId="0" xfId="0" applyFont="1" applyBorder="1"/>
    <xf numFmtId="0" fontId="66" fillId="0" borderId="0" xfId="53" applyFont="1" applyFill="1" applyAlignment="1">
      <alignment horizontal="left" vertical="center" wrapText="1"/>
    </xf>
    <xf numFmtId="0" fontId="66" fillId="0" borderId="0" xfId="53" applyFont="1" applyFill="1" applyAlignment="1">
      <alignment vertical="center" wrapText="1"/>
    </xf>
    <xf numFmtId="0" fontId="67" fillId="0" borderId="0" xfId="53" applyFont="1" applyFill="1"/>
    <xf numFmtId="0" fontId="67" fillId="0" borderId="0" xfId="53" applyFont="1" applyAlignment="1">
      <alignment wrapText="1"/>
    </xf>
    <xf numFmtId="0" fontId="69" fillId="0" borderId="0" xfId="0" applyFont="1"/>
    <xf numFmtId="0" fontId="70" fillId="0" borderId="0" xfId="0" applyFont="1"/>
    <xf numFmtId="0" fontId="69" fillId="0" borderId="0" xfId="106" applyFont="1"/>
    <xf numFmtId="0" fontId="67" fillId="0" borderId="29" xfId="0" applyFont="1" applyBorder="1"/>
    <xf numFmtId="0" fontId="66" fillId="0" borderId="39" xfId="53" applyFont="1" applyBorder="1"/>
    <xf numFmtId="0" fontId="67" fillId="33" borderId="14" xfId="53" applyFont="1" applyFill="1" applyBorder="1" applyAlignment="1">
      <alignment horizontal="left"/>
    </xf>
    <xf numFmtId="0" fontId="24" fillId="28" borderId="49" xfId="53" applyFont="1" applyFill="1" applyBorder="1" applyAlignment="1">
      <alignment horizontal="left"/>
    </xf>
    <xf numFmtId="0" fontId="67" fillId="0" borderId="27" xfId="53" applyFont="1" applyFill="1" applyBorder="1" applyAlignment="1">
      <alignment wrapText="1"/>
    </xf>
    <xf numFmtId="169" fontId="10" fillId="35" borderId="23" xfId="41" applyNumberFormat="1" applyFont="1" applyFill="1" applyBorder="1" applyAlignment="1" applyProtection="1">
      <alignment horizontal="right"/>
      <protection locked="0"/>
    </xf>
    <xf numFmtId="0" fontId="72" fillId="0" borderId="0" xfId="53" applyFont="1" applyFill="1" applyBorder="1"/>
    <xf numFmtId="0" fontId="13" fillId="0" borderId="87" xfId="53" applyFont="1" applyBorder="1" applyAlignment="1">
      <alignment wrapText="1"/>
    </xf>
    <xf numFmtId="0" fontId="13" fillId="33" borderId="47" xfId="53" applyFont="1" applyFill="1" applyBorder="1" applyAlignment="1">
      <alignment horizontal="left"/>
    </xf>
    <xf numFmtId="0" fontId="13" fillId="0" borderId="29" xfId="53" applyFont="1" applyBorder="1" applyAlignment="1"/>
    <xf numFmtId="0" fontId="10" fillId="0" borderId="52" xfId="53" applyFont="1" applyFill="1" applyBorder="1"/>
    <xf numFmtId="0" fontId="13" fillId="33" borderId="23" xfId="53" applyFont="1" applyFill="1" applyBorder="1" applyAlignment="1" applyProtection="1">
      <alignment horizontal="right" wrapText="1"/>
    </xf>
    <xf numFmtId="0" fontId="13" fillId="0" borderId="76" xfId="53" applyFont="1" applyFill="1" applyBorder="1" applyAlignment="1">
      <alignment horizontal="left"/>
    </xf>
    <xf numFmtId="0" fontId="13" fillId="0" borderId="23" xfId="53" applyFont="1" applyFill="1" applyBorder="1" applyAlignment="1">
      <alignment horizontal="right"/>
    </xf>
    <xf numFmtId="0" fontId="13" fillId="32" borderId="16" xfId="53" applyFont="1" applyFill="1" applyBorder="1" applyAlignment="1">
      <alignment horizontal="left"/>
    </xf>
    <xf numFmtId="0" fontId="52" fillId="32" borderId="23" xfId="53" applyFont="1" applyFill="1" applyBorder="1" applyAlignment="1">
      <alignment horizontal="left"/>
    </xf>
    <xf numFmtId="0" fontId="52" fillId="33" borderId="12" xfId="53" applyFont="1" applyFill="1" applyBorder="1" applyAlignment="1">
      <alignment horizontal="left"/>
    </xf>
    <xf numFmtId="0" fontId="11" fillId="0" borderId="0" xfId="53" applyFont="1" applyFill="1" applyAlignment="1">
      <alignment horizontal="left" vertical="center" wrapText="1"/>
    </xf>
    <xf numFmtId="0" fontId="13" fillId="0" borderId="0" xfId="53" applyFont="1" applyBorder="1" applyAlignment="1"/>
    <xf numFmtId="0" fontId="22" fillId="0" borderId="31" xfId="53" applyFont="1" applyBorder="1" applyAlignment="1">
      <alignment horizontal="left"/>
    </xf>
    <xf numFmtId="0" fontId="10" fillId="37" borderId="23" xfId="53" applyFill="1" applyBorder="1" applyProtection="1">
      <protection locked="0"/>
    </xf>
    <xf numFmtId="0" fontId="59" fillId="27" borderId="45" xfId="37" applyFont="1" applyBorder="1"/>
    <xf numFmtId="0" fontId="74" fillId="0" borderId="0" xfId="0" applyFont="1" applyBorder="1" applyAlignment="1"/>
    <xf numFmtId="0" fontId="22" fillId="0" borderId="30" xfId="53" applyFont="1" applyBorder="1" applyAlignment="1">
      <alignment horizontal="left"/>
    </xf>
    <xf numFmtId="0" fontId="13" fillId="32" borderId="52" xfId="53" applyFont="1" applyFill="1" applyBorder="1"/>
    <xf numFmtId="0" fontId="13" fillId="37" borderId="45" xfId="53" applyFont="1" applyFill="1" applyBorder="1" applyAlignment="1" applyProtection="1">
      <alignment horizontal="left"/>
      <protection locked="0"/>
    </xf>
    <xf numFmtId="0" fontId="10" fillId="0" borderId="29" xfId="53" applyFont="1" applyBorder="1" applyAlignment="1">
      <alignment horizontal="center"/>
    </xf>
    <xf numFmtId="0" fontId="13" fillId="32" borderId="17" xfId="53" applyFont="1" applyFill="1" applyBorder="1" applyAlignment="1">
      <alignment horizontal="left"/>
    </xf>
    <xf numFmtId="0" fontId="22" fillId="0" borderId="29" xfId="53" applyFont="1" applyBorder="1" applyAlignment="1">
      <alignment horizontal="left"/>
    </xf>
    <xf numFmtId="0" fontId="10" fillId="0" borderId="38" xfId="53" applyBorder="1" applyAlignment="1">
      <alignment horizontal="right"/>
    </xf>
    <xf numFmtId="0" fontId="13" fillId="0" borderId="29" xfId="53" applyFont="1" applyBorder="1"/>
    <xf numFmtId="0" fontId="13" fillId="37" borderId="23" xfId="53" applyFont="1" applyFill="1" applyBorder="1" applyProtection="1">
      <protection locked="0"/>
    </xf>
    <xf numFmtId="0" fontId="0" fillId="0" borderId="29" xfId="0" applyBorder="1"/>
    <xf numFmtId="0" fontId="62" fillId="0" borderId="0" xfId="0" applyFont="1"/>
    <xf numFmtId="1" fontId="66" fillId="30" borderId="0" xfId="53" applyNumberFormat="1" applyFont="1" applyFill="1"/>
    <xf numFmtId="0" fontId="10" fillId="0" borderId="27" xfId="53" applyBorder="1" applyAlignment="1">
      <alignment horizontal="left"/>
    </xf>
    <xf numFmtId="0" fontId="10" fillId="0" borderId="0" xfId="53" applyBorder="1" applyAlignment="1">
      <alignment horizontal="left"/>
    </xf>
    <xf numFmtId="0" fontId="13" fillId="0" borderId="0" xfId="53" applyFont="1" applyBorder="1" applyAlignment="1">
      <alignment horizontal="left"/>
    </xf>
    <xf numFmtId="0" fontId="73" fillId="0" borderId="0" xfId="53" applyFont="1" applyBorder="1" applyAlignment="1">
      <alignment horizontal="left"/>
    </xf>
    <xf numFmtId="0" fontId="10" fillId="0" borderId="30" xfId="53" applyBorder="1" applyAlignment="1">
      <alignment horizontal="left"/>
    </xf>
    <xf numFmtId="164" fontId="13" fillId="32" borderId="35" xfId="53" applyNumberFormat="1" applyFont="1" applyFill="1" applyBorder="1" applyAlignment="1">
      <alignment horizontal="left" wrapText="1"/>
    </xf>
    <xf numFmtId="0" fontId="13" fillId="32" borderId="96" xfId="53" applyFont="1" applyFill="1" applyBorder="1" applyAlignment="1">
      <alignment horizontal="left"/>
    </xf>
    <xf numFmtId="0" fontId="13" fillId="32" borderId="36" xfId="53" applyFont="1" applyFill="1" applyBorder="1" applyAlignment="1">
      <alignment wrapText="1"/>
    </xf>
    <xf numFmtId="0" fontId="13" fillId="37" borderId="23" xfId="53" applyFont="1" applyFill="1" applyBorder="1" applyAlignment="1" applyProtection="1">
      <alignment horizontal="left"/>
      <protection locked="0"/>
    </xf>
    <xf numFmtId="0" fontId="76" fillId="0" borderId="45" xfId="53" applyFont="1" applyBorder="1" applyAlignment="1">
      <alignment horizontal="right" wrapText="1"/>
    </xf>
    <xf numFmtId="0" fontId="0" fillId="0" borderId="0" xfId="0"/>
    <xf numFmtId="0" fontId="62" fillId="0" borderId="0" xfId="0" applyFont="1"/>
    <xf numFmtId="0" fontId="0" fillId="30" borderId="45" xfId="0" applyFill="1" applyBorder="1" applyProtection="1"/>
    <xf numFmtId="0" fontId="25" fillId="0" borderId="87" xfId="53" applyFont="1" applyBorder="1" applyAlignment="1">
      <alignment wrapText="1"/>
    </xf>
    <xf numFmtId="0" fontId="77" fillId="0" borderId="0" xfId="53" applyFont="1" applyFill="1" applyAlignment="1">
      <alignment wrapText="1"/>
    </xf>
    <xf numFmtId="0" fontId="25" fillId="39" borderId="0" xfId="53" applyFont="1" applyFill="1" applyBorder="1" applyAlignment="1">
      <alignment wrapText="1"/>
    </xf>
    <xf numFmtId="173" fontId="25" fillId="39" borderId="0" xfId="53" applyNumberFormat="1" applyFont="1" applyFill="1" applyBorder="1"/>
    <xf numFmtId="174" fontId="10" fillId="30" borderId="23" xfId="53" applyNumberFormat="1" applyFont="1" applyFill="1" applyBorder="1"/>
    <xf numFmtId="174" fontId="25" fillId="30" borderId="23" xfId="53" applyNumberFormat="1" applyFont="1" applyFill="1" applyBorder="1"/>
    <xf numFmtId="1" fontId="25" fillId="30" borderId="23" xfId="53" applyNumberFormat="1" applyFont="1" applyFill="1" applyBorder="1"/>
    <xf numFmtId="169" fontId="25" fillId="30" borderId="23" xfId="41" applyNumberFormat="1" applyFont="1" applyFill="1" applyBorder="1"/>
    <xf numFmtId="169" fontId="10" fillId="31" borderId="0" xfId="41" applyNumberFormat="1" applyFont="1" applyFill="1" applyBorder="1" applyAlignment="1" applyProtection="1">
      <alignment horizontal="right"/>
    </xf>
    <xf numFmtId="0" fontId="13" fillId="31" borderId="0" xfId="53" applyFont="1" applyFill="1" applyBorder="1" applyAlignment="1">
      <alignment horizontal="left"/>
    </xf>
    <xf numFmtId="0" fontId="10" fillId="30" borderId="0" xfId="53" applyFont="1" applyFill="1" applyBorder="1" applyAlignment="1">
      <alignment horizontal="right"/>
    </xf>
    <xf numFmtId="0" fontId="25" fillId="29" borderId="30" xfId="53" applyFont="1" applyFill="1" applyBorder="1" applyAlignment="1">
      <alignment wrapText="1"/>
    </xf>
    <xf numFmtId="0" fontId="25" fillId="0" borderId="67" xfId="53" applyFont="1" applyFill="1" applyBorder="1" applyAlignment="1">
      <alignment wrapText="1"/>
    </xf>
    <xf numFmtId="0" fontId="25" fillId="0" borderId="69" xfId="53" applyFont="1" applyFill="1" applyBorder="1" applyAlignment="1">
      <alignment wrapText="1"/>
    </xf>
    <xf numFmtId="0" fontId="24" fillId="0" borderId="69" xfId="53" applyFont="1" applyFill="1" applyBorder="1" applyAlignment="1">
      <alignment wrapText="1"/>
    </xf>
    <xf numFmtId="0" fontId="25" fillId="0" borderId="69" xfId="0" applyFont="1" applyBorder="1" applyAlignment="1">
      <alignment wrapText="1"/>
    </xf>
    <xf numFmtId="0" fontId="61" fillId="0" borderId="71" xfId="0" applyFont="1" applyBorder="1" applyAlignment="1">
      <alignment horizontal="left" wrapText="1"/>
    </xf>
    <xf numFmtId="0" fontId="24" fillId="0" borderId="67" xfId="53" applyFont="1" applyFill="1" applyBorder="1" applyAlignment="1">
      <alignment wrapText="1"/>
    </xf>
    <xf numFmtId="169" fontId="13" fillId="30" borderId="59" xfId="53" applyNumberFormat="1" applyFont="1" applyFill="1" applyBorder="1"/>
    <xf numFmtId="171" fontId="13" fillId="30" borderId="70" xfId="47" applyNumberFormat="1" applyFont="1" applyFill="1" applyBorder="1"/>
    <xf numFmtId="0" fontId="0" fillId="0" borderId="69" xfId="0" applyBorder="1"/>
    <xf numFmtId="0" fontId="0" fillId="0" borderId="70" xfId="0" applyBorder="1"/>
    <xf numFmtId="169" fontId="13" fillId="30" borderId="70" xfId="53" applyNumberFormat="1" applyFont="1" applyFill="1" applyBorder="1"/>
    <xf numFmtId="0" fontId="24" fillId="0" borderId="71" xfId="53" applyFont="1" applyFill="1" applyBorder="1" applyAlignment="1">
      <alignment wrapText="1"/>
    </xf>
    <xf numFmtId="171" fontId="13" fillId="30" borderId="72" xfId="47" applyNumberFormat="1" applyFont="1" applyFill="1" applyBorder="1"/>
    <xf numFmtId="0" fontId="24" fillId="0" borderId="23" xfId="53" applyFont="1" applyFill="1" applyBorder="1" applyAlignment="1">
      <alignment wrapText="1"/>
    </xf>
    <xf numFmtId="0" fontId="24" fillId="0" borderId="23" xfId="0" applyFont="1" applyBorder="1" applyAlignment="1">
      <alignment wrapText="1"/>
    </xf>
    <xf numFmtId="1" fontId="10" fillId="30" borderId="23" xfId="53" applyNumberFormat="1" applyFont="1" applyFill="1" applyBorder="1" applyAlignment="1"/>
    <xf numFmtId="1" fontId="10" fillId="30" borderId="23" xfId="41" applyNumberFormat="1" applyFill="1" applyBorder="1"/>
    <xf numFmtId="0" fontId="0" fillId="47" borderId="0" xfId="0" applyFill="1" applyBorder="1"/>
    <xf numFmtId="0" fontId="52" fillId="47" borderId="0" xfId="0" applyFont="1" applyFill="1" applyBorder="1"/>
    <xf numFmtId="0" fontId="11" fillId="0" borderId="0" xfId="53" applyFont="1" applyFill="1" applyBorder="1"/>
    <xf numFmtId="0" fontId="10" fillId="0" borderId="0" xfId="53"/>
    <xf numFmtId="0" fontId="25" fillId="0" borderId="101" xfId="53" applyFont="1" applyBorder="1" applyAlignment="1">
      <alignment horizontal="center" vertical="center" wrapText="1"/>
    </xf>
    <xf numFmtId="0" fontId="24" fillId="0" borderId="85" xfId="53" applyFont="1" applyBorder="1" applyAlignment="1">
      <alignment horizontal="center" vertical="center" wrapText="1"/>
    </xf>
    <xf numFmtId="0" fontId="13" fillId="0" borderId="85" xfId="53" applyFont="1" applyBorder="1" applyAlignment="1">
      <alignment horizontal="center" vertical="center" wrapText="1"/>
    </xf>
    <xf numFmtId="0" fontId="13" fillId="0" borderId="86" xfId="53" applyFont="1" applyBorder="1" applyAlignment="1">
      <alignment horizontal="center" vertical="center" wrapText="1"/>
    </xf>
    <xf numFmtId="168" fontId="10" fillId="35" borderId="106" xfId="41" applyNumberFormat="1" applyFill="1" applyBorder="1" applyAlignment="1" applyProtection="1">
      <alignment horizontal="right"/>
      <protection locked="0"/>
    </xf>
    <xf numFmtId="168" fontId="10" fillId="48" borderId="10" xfId="41" applyNumberFormat="1" applyFill="1" applyBorder="1" applyAlignment="1" applyProtection="1">
      <alignment horizontal="right"/>
      <protection locked="0"/>
    </xf>
    <xf numFmtId="169" fontId="10" fillId="48" borderId="10" xfId="41" applyNumberFormat="1" applyFill="1" applyBorder="1" applyAlignment="1" applyProtection="1">
      <alignment horizontal="right"/>
      <protection locked="0"/>
    </xf>
    <xf numFmtId="168" fontId="10" fillId="35" borderId="17" xfId="41" applyNumberFormat="1" applyFill="1" applyBorder="1" applyAlignment="1" applyProtection="1">
      <alignment horizontal="left"/>
      <protection locked="0"/>
    </xf>
    <xf numFmtId="168" fontId="10" fillId="48" borderId="23" xfId="41" applyNumberFormat="1" applyFill="1" applyBorder="1" applyAlignment="1" applyProtection="1">
      <alignment horizontal="right"/>
      <protection locked="0"/>
    </xf>
    <xf numFmtId="169" fontId="10" fillId="48" borderId="23" xfId="41" applyNumberFormat="1" applyFill="1" applyBorder="1" applyAlignment="1" applyProtection="1">
      <alignment horizontal="right"/>
      <protection locked="0"/>
    </xf>
    <xf numFmtId="168" fontId="10" fillId="48" borderId="37" xfId="41" applyNumberFormat="1" applyFill="1" applyBorder="1" applyAlignment="1" applyProtection="1">
      <alignment horizontal="right"/>
      <protection locked="0"/>
    </xf>
    <xf numFmtId="169" fontId="10" fillId="48" borderId="37" xfId="41" applyNumberFormat="1" applyFill="1" applyBorder="1" applyAlignment="1" applyProtection="1">
      <alignment horizontal="right"/>
      <protection locked="0"/>
    </xf>
    <xf numFmtId="0" fontId="10" fillId="0" borderId="60" xfId="53" applyBorder="1"/>
    <xf numFmtId="0" fontId="25" fillId="29" borderId="101" xfId="53" applyFont="1" applyFill="1" applyBorder="1" applyAlignment="1">
      <alignment wrapText="1"/>
    </xf>
    <xf numFmtId="168" fontId="25" fillId="28" borderId="77" xfId="41" applyNumberFormat="1" applyFont="1" applyFill="1" applyBorder="1" applyAlignment="1">
      <alignment horizontal="right"/>
    </xf>
    <xf numFmtId="168" fontId="25" fillId="28" borderId="78" xfId="41" applyNumberFormat="1" applyFont="1" applyFill="1" applyBorder="1" applyAlignment="1">
      <alignment horizontal="right"/>
    </xf>
    <xf numFmtId="169" fontId="25" fillId="28" borderId="78" xfId="41" applyNumberFormat="1" applyFont="1" applyFill="1" applyBorder="1" applyAlignment="1">
      <alignment horizontal="right"/>
    </xf>
    <xf numFmtId="169" fontId="25" fillId="28" borderId="79" xfId="41" applyNumberFormat="1" applyFont="1" applyFill="1" applyBorder="1" applyAlignment="1">
      <alignment horizontal="right"/>
    </xf>
    <xf numFmtId="0" fontId="25" fillId="29" borderId="80" xfId="53" applyFont="1" applyFill="1" applyBorder="1" applyAlignment="1">
      <alignment wrapText="1"/>
    </xf>
    <xf numFmtId="169" fontId="10" fillId="48" borderId="12" xfId="41" applyNumberFormat="1" applyFill="1" applyBorder="1" applyAlignment="1" applyProtection="1">
      <alignment horizontal="right"/>
      <protection locked="0"/>
    </xf>
    <xf numFmtId="168" fontId="10" fillId="48" borderId="11" xfId="41" applyNumberFormat="1" applyFill="1" applyBorder="1" applyAlignment="1" applyProtection="1">
      <alignment horizontal="right"/>
      <protection locked="0"/>
    </xf>
    <xf numFmtId="169" fontId="10" fillId="48" borderId="11" xfId="41" applyNumberFormat="1" applyFill="1" applyBorder="1" applyAlignment="1" applyProtection="1">
      <alignment horizontal="right"/>
      <protection locked="0"/>
    </xf>
    <xf numFmtId="169" fontId="10" fillId="48" borderId="46" xfId="41" applyNumberFormat="1" applyFill="1" applyBorder="1" applyAlignment="1" applyProtection="1">
      <alignment horizontal="right"/>
      <protection locked="0"/>
    </xf>
    <xf numFmtId="0" fontId="24" fillId="28" borderId="105" xfId="53" applyFont="1" applyFill="1" applyBorder="1" applyAlignment="1">
      <alignment horizontal="left"/>
    </xf>
    <xf numFmtId="0" fontId="11" fillId="30" borderId="60" xfId="53" applyFont="1" applyFill="1" applyBorder="1" applyAlignment="1">
      <alignment horizontal="center" vertical="center" textRotation="90" wrapText="1"/>
    </xf>
    <xf numFmtId="168" fontId="25" fillId="28" borderId="48" xfId="41" applyNumberFormat="1" applyFont="1" applyFill="1" applyBorder="1" applyAlignment="1">
      <alignment horizontal="right"/>
    </xf>
    <xf numFmtId="169" fontId="25" fillId="28" borderId="49" xfId="41" applyNumberFormat="1" applyFont="1" applyFill="1" applyBorder="1" applyAlignment="1">
      <alignment horizontal="right"/>
    </xf>
    <xf numFmtId="169" fontId="25" fillId="28" borderId="50" xfId="41" applyNumberFormat="1" applyFont="1" applyFill="1" applyBorder="1" applyAlignment="1">
      <alignment horizontal="right"/>
    </xf>
    <xf numFmtId="0" fontId="24" fillId="28" borderId="107" xfId="53" applyFont="1" applyFill="1" applyBorder="1" applyAlignment="1">
      <alignment horizontal="left"/>
    </xf>
    <xf numFmtId="0" fontId="11" fillId="0" borderId="0" xfId="53" applyFont="1" applyAlignment="1">
      <alignment wrapText="1"/>
    </xf>
    <xf numFmtId="169" fontId="25" fillId="28" borderId="48" xfId="41" applyNumberFormat="1" applyFont="1" applyFill="1" applyBorder="1" applyAlignment="1">
      <alignment horizontal="right"/>
    </xf>
    <xf numFmtId="169" fontId="10" fillId="28" borderId="49" xfId="41" applyNumberFormat="1" applyFill="1" applyBorder="1" applyAlignment="1">
      <alignment horizontal="right"/>
    </xf>
    <xf numFmtId="169" fontId="10" fillId="28" borderId="50" xfId="41" applyNumberFormat="1" applyFill="1" applyBorder="1" applyAlignment="1">
      <alignment horizontal="right"/>
    </xf>
    <xf numFmtId="169" fontId="10" fillId="28" borderId="51" xfId="41" applyNumberFormat="1" applyFill="1" applyBorder="1" applyAlignment="1">
      <alignment horizontal="right"/>
    </xf>
    <xf numFmtId="0" fontId="13" fillId="31" borderId="23" xfId="53" applyFont="1" applyFill="1" applyBorder="1" applyAlignment="1">
      <alignment horizontal="left" wrapText="1"/>
    </xf>
    <xf numFmtId="9" fontId="10" fillId="39" borderId="23" xfId="53" applyNumberFormat="1" applyFont="1" applyFill="1" applyBorder="1" applyProtection="1"/>
    <xf numFmtId="9" fontId="10" fillId="34" borderId="23" xfId="53" applyNumberFormat="1" applyFont="1" applyFill="1" applyBorder="1" applyProtection="1">
      <protection locked="0"/>
    </xf>
    <xf numFmtId="173" fontId="10" fillId="30" borderId="23" xfId="53" applyNumberFormat="1" applyFont="1" applyFill="1" applyBorder="1"/>
    <xf numFmtId="0" fontId="10" fillId="0" borderId="23" xfId="53" applyFont="1" applyFill="1" applyBorder="1"/>
    <xf numFmtId="168" fontId="25" fillId="46" borderId="23" xfId="41" applyNumberFormat="1" applyFont="1" applyFill="1" applyBorder="1" applyAlignment="1" applyProtection="1">
      <alignment horizontal="right"/>
    </xf>
    <xf numFmtId="169" fontId="25" fillId="46" borderId="23" xfId="41" applyNumberFormat="1" applyFont="1" applyFill="1" applyBorder="1" applyAlignment="1" applyProtection="1">
      <alignment horizontal="right"/>
    </xf>
    <xf numFmtId="0" fontId="24" fillId="46" borderId="23" xfId="53" applyFont="1" applyFill="1" applyBorder="1" applyAlignment="1">
      <alignment horizontal="left"/>
    </xf>
    <xf numFmtId="0" fontId="24" fillId="46" borderId="23" xfId="53" applyFont="1" applyFill="1" applyBorder="1" applyAlignment="1">
      <alignment horizontal="left" wrapText="1"/>
    </xf>
    <xf numFmtId="0" fontId="0" fillId="47" borderId="23" xfId="0" applyFill="1" applyBorder="1"/>
    <xf numFmtId="9" fontId="10" fillId="47" borderId="23" xfId="53" applyNumberFormat="1" applyFont="1" applyFill="1" applyBorder="1" applyProtection="1"/>
    <xf numFmtId="173" fontId="10" fillId="47" borderId="23" xfId="53" applyNumberFormat="1" applyFont="1" applyFill="1" applyBorder="1"/>
    <xf numFmtId="168" fontId="67" fillId="31" borderId="23" xfId="41" applyNumberFormat="1" applyFont="1" applyFill="1" applyBorder="1" applyAlignment="1" applyProtection="1">
      <alignment horizontal="center" vertical="center"/>
    </xf>
    <xf numFmtId="169" fontId="25" fillId="31" borderId="23" xfId="41" applyNumberFormat="1" applyFont="1" applyFill="1" applyBorder="1" applyAlignment="1" applyProtection="1">
      <alignment horizontal="right"/>
    </xf>
    <xf numFmtId="173" fontId="10" fillId="29" borderId="23" xfId="53" applyNumberFormat="1" applyFont="1" applyFill="1" applyBorder="1"/>
    <xf numFmtId="169" fontId="25" fillId="30" borderId="23" xfId="41" applyNumberFormat="1" applyFont="1" applyFill="1" applyBorder="1" applyAlignment="1">
      <alignment horizontal="left"/>
    </xf>
    <xf numFmtId="0" fontId="25" fillId="29" borderId="23" xfId="53" applyFont="1" applyFill="1" applyBorder="1" applyAlignment="1">
      <alignment horizontal="center" vertical="center" wrapText="1"/>
    </xf>
    <xf numFmtId="168" fontId="25" fillId="46" borderId="23" xfId="41" applyNumberFormat="1" applyFont="1" applyFill="1" applyBorder="1" applyAlignment="1" applyProtection="1">
      <alignment horizontal="center" vertical="center"/>
    </xf>
    <xf numFmtId="169" fontId="25" fillId="46" borderId="23" xfId="41" applyNumberFormat="1" applyFont="1" applyFill="1" applyBorder="1" applyAlignment="1" applyProtection="1">
      <alignment horizontal="center" vertical="center"/>
    </xf>
    <xf numFmtId="0" fontId="24" fillId="46" borderId="23" xfId="53" applyFont="1" applyFill="1" applyBorder="1" applyAlignment="1">
      <alignment horizontal="center" vertical="center"/>
    </xf>
    <xf numFmtId="0" fontId="24" fillId="46" borderId="23" xfId="53" applyFont="1" applyFill="1" applyBorder="1" applyAlignment="1">
      <alignment horizontal="center" vertical="center" wrapText="1"/>
    </xf>
    <xf numFmtId="0" fontId="0" fillId="47" borderId="23" xfId="0" applyFill="1" applyBorder="1" applyAlignment="1">
      <alignment horizontal="center" vertical="center"/>
    </xf>
    <xf numFmtId="9" fontId="10" fillId="47" borderId="23" xfId="53" applyNumberFormat="1" applyFont="1" applyFill="1" applyBorder="1" applyAlignment="1" applyProtection="1">
      <alignment horizontal="center" vertical="center"/>
    </xf>
    <xf numFmtId="173" fontId="10" fillId="47" borderId="23" xfId="53" applyNumberFormat="1" applyFont="1" applyFill="1" applyBorder="1" applyAlignment="1">
      <alignment horizontal="center" vertical="center"/>
    </xf>
    <xf numFmtId="0" fontId="10" fillId="47" borderId="23" xfId="53" applyFont="1" applyFill="1" applyBorder="1" applyAlignment="1">
      <alignment horizontal="center" vertical="center"/>
    </xf>
    <xf numFmtId="168" fontId="10" fillId="31" borderId="23" xfId="41" applyNumberFormat="1" applyFont="1" applyFill="1" applyBorder="1" applyAlignment="1" applyProtection="1">
      <alignment horizontal="center" vertical="center"/>
    </xf>
    <xf numFmtId="0" fontId="13" fillId="31" borderId="23" xfId="53" applyFont="1" applyFill="1" applyBorder="1" applyAlignment="1">
      <alignment horizontal="center" vertical="center"/>
    </xf>
    <xf numFmtId="169" fontId="10" fillId="31" borderId="23" xfId="41" applyNumberFormat="1" applyFont="1" applyFill="1" applyBorder="1" applyAlignment="1" applyProtection="1">
      <alignment horizontal="center" vertical="center"/>
    </xf>
    <xf numFmtId="169" fontId="10" fillId="35" borderId="23" xfId="41" applyNumberFormat="1" applyFont="1" applyFill="1" applyBorder="1" applyAlignment="1" applyProtection="1">
      <alignment horizontal="center" vertical="center"/>
      <protection locked="0"/>
    </xf>
    <xf numFmtId="0" fontId="13" fillId="31" borderId="23" xfId="53" applyFont="1" applyFill="1" applyBorder="1" applyAlignment="1">
      <alignment horizontal="center" vertical="center" wrapText="1"/>
    </xf>
    <xf numFmtId="0" fontId="0" fillId="0" borderId="23" xfId="0" applyBorder="1" applyAlignment="1">
      <alignment horizontal="center" vertical="center"/>
    </xf>
    <xf numFmtId="9" fontId="10" fillId="39" borderId="23" xfId="53" applyNumberFormat="1" applyFont="1" applyFill="1" applyBorder="1" applyAlignment="1" applyProtection="1">
      <alignment horizontal="center" vertical="center"/>
    </xf>
    <xf numFmtId="9" fontId="10" fillId="34" borderId="23" xfId="53" applyNumberFormat="1" applyFont="1" applyFill="1" applyBorder="1" applyAlignment="1" applyProtection="1">
      <alignment horizontal="center" vertical="center"/>
      <protection locked="0"/>
    </xf>
    <xf numFmtId="173" fontId="10" fillId="30" borderId="23" xfId="53" applyNumberFormat="1" applyFont="1" applyFill="1" applyBorder="1" applyAlignment="1">
      <alignment horizontal="center" vertical="center"/>
    </xf>
    <xf numFmtId="169" fontId="10" fillId="30" borderId="23" xfId="41" applyNumberFormat="1" applyFill="1" applyBorder="1" applyAlignment="1">
      <alignment horizontal="center" vertical="center"/>
    </xf>
    <xf numFmtId="0" fontId="10" fillId="0" borderId="23" xfId="53" applyFont="1" applyFill="1" applyBorder="1" applyAlignment="1">
      <alignment horizontal="center" vertical="center"/>
    </xf>
    <xf numFmtId="169" fontId="25" fillId="31" borderId="23" xfId="41" applyNumberFormat="1" applyFont="1" applyFill="1" applyBorder="1" applyAlignment="1" applyProtection="1">
      <alignment horizontal="center" vertical="center"/>
    </xf>
    <xf numFmtId="173" fontId="10" fillId="29" borderId="23" xfId="53" applyNumberFormat="1" applyFont="1" applyFill="1" applyBorder="1" applyAlignment="1">
      <alignment horizontal="center" vertical="center"/>
    </xf>
    <xf numFmtId="0" fontId="25" fillId="29" borderId="23" xfId="53" applyFont="1" applyFill="1" applyBorder="1" applyAlignment="1">
      <alignment horizontal="left" vertical="center" wrapText="1"/>
    </xf>
    <xf numFmtId="0" fontId="10" fillId="30" borderId="23" xfId="53" applyFont="1" applyFill="1" applyBorder="1" applyAlignment="1">
      <alignment horizontal="left" vertical="center"/>
    </xf>
    <xf numFmtId="168" fontId="10" fillId="31" borderId="23" xfId="41" applyNumberFormat="1" applyFont="1" applyFill="1" applyBorder="1" applyAlignment="1" applyProtection="1">
      <alignment horizontal="center" vertical="center"/>
      <protection locked="0"/>
    </xf>
    <xf numFmtId="0" fontId="13" fillId="31" borderId="23" xfId="53" applyFont="1" applyFill="1" applyBorder="1" applyAlignment="1" applyProtection="1">
      <alignment horizontal="center" vertical="center"/>
      <protection locked="0"/>
    </xf>
    <xf numFmtId="169" fontId="10" fillId="31" borderId="23" xfId="41" applyNumberFormat="1" applyFont="1" applyFill="1" applyBorder="1" applyAlignment="1" applyProtection="1">
      <alignment horizontal="center" vertical="center"/>
      <protection locked="0"/>
    </xf>
    <xf numFmtId="0" fontId="13" fillId="31" borderId="23" xfId="53" applyFont="1" applyFill="1"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9" fontId="10" fillId="39" borderId="23" xfId="53" applyNumberFormat="1" applyFont="1" applyFill="1" applyBorder="1" applyAlignment="1" applyProtection="1">
      <alignment horizontal="center" vertical="center"/>
      <protection locked="0"/>
    </xf>
    <xf numFmtId="173" fontId="10" fillId="30" borderId="23" xfId="53" applyNumberFormat="1" applyFont="1" applyFill="1" applyBorder="1" applyAlignment="1" applyProtection="1">
      <alignment horizontal="center" vertical="center"/>
      <protection locked="0"/>
    </xf>
    <xf numFmtId="169" fontId="10" fillId="30" borderId="23" xfId="41" applyNumberFormat="1" applyFill="1" applyBorder="1" applyAlignment="1" applyProtection="1">
      <alignment horizontal="center" vertical="center"/>
      <protection locked="0"/>
    </xf>
    <xf numFmtId="0" fontId="10" fillId="0" borderId="23" xfId="53" applyFont="1" applyFill="1" applyBorder="1" applyAlignment="1" applyProtection="1">
      <alignment horizontal="center" vertical="center"/>
      <protection locked="0"/>
    </xf>
    <xf numFmtId="0" fontId="54" fillId="31" borderId="23" xfId="53" applyFont="1" applyFill="1" applyBorder="1" applyAlignment="1">
      <alignment horizontal="center" vertical="center"/>
    </xf>
    <xf numFmtId="0" fontId="54" fillId="46" borderId="23" xfId="53" applyFont="1" applyFill="1" applyBorder="1" applyAlignment="1">
      <alignment horizontal="center" vertical="center"/>
    </xf>
    <xf numFmtId="168" fontId="25" fillId="31" borderId="23" xfId="41" applyNumberFormat="1" applyFont="1" applyFill="1" applyBorder="1" applyAlignment="1" applyProtection="1">
      <alignment horizontal="right"/>
    </xf>
    <xf numFmtId="0" fontId="25" fillId="29" borderId="23" xfId="0" applyFont="1" applyFill="1" applyBorder="1" applyAlignment="1">
      <alignment wrapText="1"/>
    </xf>
    <xf numFmtId="176" fontId="0" fillId="39" borderId="23" xfId="0" applyNumberFormat="1" applyFill="1" applyBorder="1"/>
    <xf numFmtId="0" fontId="10" fillId="30" borderId="22" xfId="53" applyFont="1" applyFill="1" applyBorder="1" applyAlignment="1"/>
    <xf numFmtId="0" fontId="25" fillId="29" borderId="22" xfId="53" applyFont="1" applyFill="1" applyBorder="1" applyAlignment="1">
      <alignment wrapText="1"/>
    </xf>
    <xf numFmtId="2" fontId="25" fillId="29" borderId="22" xfId="53" applyNumberFormat="1" applyFont="1" applyFill="1" applyBorder="1" applyAlignment="1">
      <alignment wrapText="1"/>
    </xf>
    <xf numFmtId="2" fontId="25" fillId="29" borderId="23" xfId="53" applyNumberFormat="1" applyFont="1" applyFill="1" applyBorder="1" applyAlignment="1">
      <alignment wrapText="1"/>
    </xf>
    <xf numFmtId="0" fontId="11" fillId="0" borderId="23" xfId="53" applyFont="1" applyFill="1" applyBorder="1" applyAlignment="1">
      <alignment wrapText="1"/>
    </xf>
    <xf numFmtId="0" fontId="67" fillId="0" borderId="23" xfId="53" applyFont="1" applyBorder="1" applyAlignment="1">
      <alignment horizontal="left"/>
    </xf>
    <xf numFmtId="0" fontId="67" fillId="32" borderId="23" xfId="53" applyFont="1" applyFill="1" applyBorder="1" applyAlignment="1"/>
    <xf numFmtId="0" fontId="67" fillId="0" borderId="23" xfId="53" applyFont="1" applyFill="1" applyBorder="1" applyAlignment="1">
      <alignment horizontal="left" wrapText="1"/>
    </xf>
    <xf numFmtId="164" fontId="67" fillId="0" borderId="23" xfId="53" applyNumberFormat="1" applyFont="1" applyFill="1" applyBorder="1" applyAlignment="1">
      <alignment horizontal="left" wrapText="1"/>
    </xf>
    <xf numFmtId="164" fontId="67" fillId="25" borderId="23" xfId="53" applyNumberFormat="1" applyFont="1" applyFill="1" applyBorder="1" applyAlignment="1">
      <alignment horizontal="left" wrapText="1"/>
    </xf>
    <xf numFmtId="0" fontId="25" fillId="0" borderId="23" xfId="53" applyFont="1" applyBorder="1" applyAlignment="1">
      <alignment horizontal="left"/>
    </xf>
    <xf numFmtId="0" fontId="67" fillId="32" borderId="23" xfId="53" applyFont="1" applyFill="1" applyBorder="1" applyAlignment="1">
      <alignment wrapText="1"/>
    </xf>
    <xf numFmtId="0" fontId="67" fillId="0" borderId="23" xfId="53" applyFont="1" applyFill="1" applyBorder="1" applyAlignment="1">
      <alignment horizontal="left"/>
    </xf>
    <xf numFmtId="0" fontId="25" fillId="33" borderId="23" xfId="53" applyFont="1" applyFill="1" applyBorder="1" applyAlignment="1" applyProtection="1">
      <alignment horizontal="center" vertical="center" wrapText="1"/>
    </xf>
    <xf numFmtId="0" fontId="25" fillId="33" borderId="23" xfId="53" applyFont="1" applyFill="1" applyBorder="1" applyAlignment="1" applyProtection="1">
      <alignment horizontal="center" vertical="center"/>
    </xf>
    <xf numFmtId="0" fontId="66" fillId="0" borderId="40" xfId="53" applyFont="1" applyFill="1" applyBorder="1" applyAlignment="1">
      <alignment horizontal="center" vertical="center" textRotation="90"/>
    </xf>
    <xf numFmtId="0" fontId="67" fillId="24" borderId="23" xfId="53" applyFont="1" applyFill="1" applyBorder="1" applyAlignment="1">
      <alignment horizontal="left" wrapText="1"/>
    </xf>
    <xf numFmtId="0" fontId="67" fillId="0" borderId="23" xfId="53" applyFont="1" applyBorder="1" applyAlignment="1">
      <alignment horizontal="right"/>
    </xf>
    <xf numFmtId="0" fontId="67" fillId="0" borderId="23" xfId="0" applyFont="1" applyBorder="1"/>
    <xf numFmtId="0" fontId="81" fillId="32" borderId="23" xfId="53" applyFont="1" applyFill="1" applyBorder="1" applyAlignment="1">
      <alignment wrapText="1"/>
    </xf>
    <xf numFmtId="164" fontId="81" fillId="32" borderId="23" xfId="53" applyNumberFormat="1" applyFont="1" applyFill="1" applyBorder="1" applyAlignment="1">
      <alignment horizontal="left" wrapText="1"/>
    </xf>
    <xf numFmtId="0" fontId="51" fillId="0" borderId="90" xfId="53" applyFont="1" applyBorder="1"/>
    <xf numFmtId="0" fontId="51" fillId="0" borderId="100" xfId="53" applyFont="1" applyBorder="1"/>
    <xf numFmtId="0" fontId="51" fillId="0" borderId="23" xfId="53" applyFont="1" applyBorder="1"/>
    <xf numFmtId="0" fontId="83" fillId="0" borderId="27" xfId="53" applyFont="1" applyBorder="1"/>
    <xf numFmtId="0" fontId="83" fillId="0" borderId="28" xfId="53" applyFont="1" applyBorder="1"/>
    <xf numFmtId="0" fontId="52" fillId="0" borderId="40" xfId="53" applyFont="1" applyBorder="1"/>
    <xf numFmtId="0" fontId="83" fillId="0" borderId="29" xfId="53" applyFont="1" applyBorder="1"/>
    <xf numFmtId="0" fontId="83" fillId="35" borderId="10" xfId="53" applyFont="1" applyFill="1" applyBorder="1" applyAlignment="1" applyProtection="1">
      <alignment horizontal="left"/>
      <protection locked="0"/>
    </xf>
    <xf numFmtId="166" fontId="83" fillId="35" borderId="11" xfId="53" applyNumberFormat="1" applyFont="1" applyFill="1" applyBorder="1" applyAlignment="1" applyProtection="1">
      <alignment horizontal="left"/>
      <protection locked="0"/>
    </xf>
    <xf numFmtId="166" fontId="83" fillId="35" borderId="10" xfId="53" applyNumberFormat="1" applyFont="1" applyFill="1" applyBorder="1" applyAlignment="1" applyProtection="1">
      <alignment horizontal="left"/>
      <protection locked="0"/>
    </xf>
    <xf numFmtId="0" fontId="83" fillId="35" borderId="102" xfId="53" applyFont="1" applyFill="1" applyBorder="1" applyAlignment="1" applyProtection="1">
      <alignment horizontal="left"/>
      <protection locked="0"/>
    </xf>
    <xf numFmtId="0" fontId="83" fillId="35" borderId="17" xfId="53" applyFont="1" applyFill="1" applyBorder="1" applyAlignment="1" applyProtection="1">
      <alignment horizontal="left"/>
      <protection locked="0"/>
    </xf>
    <xf numFmtId="0" fontId="83" fillId="31" borderId="104" xfId="53" applyFont="1" applyFill="1" applyBorder="1" applyAlignment="1">
      <alignment horizontal="left"/>
    </xf>
    <xf numFmtId="0" fontId="83" fillId="0" borderId="29" xfId="53" applyFont="1" applyBorder="1" applyAlignment="1">
      <alignment horizontal="left"/>
    </xf>
    <xf numFmtId="0" fontId="52" fillId="0" borderId="41" xfId="53" applyFont="1" applyBorder="1"/>
    <xf numFmtId="0" fontId="83" fillId="0" borderId="30" xfId="53" applyFont="1" applyBorder="1"/>
    <xf numFmtId="0" fontId="52" fillId="0" borderId="30" xfId="53" applyFont="1" applyBorder="1" applyAlignment="1">
      <alignment wrapText="1"/>
    </xf>
    <xf numFmtId="0" fontId="83" fillId="0" borderId="31" xfId="53" applyFont="1" applyBorder="1"/>
    <xf numFmtId="0" fontId="10" fillId="0" borderId="0" xfId="53" applyFont="1" applyFill="1" applyBorder="1" applyAlignment="1">
      <alignment vertical="center"/>
    </xf>
    <xf numFmtId="0" fontId="10" fillId="0" borderId="29" xfId="53" applyFont="1" applyFill="1" applyBorder="1" applyAlignment="1">
      <alignment vertical="center"/>
    </xf>
    <xf numFmtId="0" fontId="83" fillId="30" borderId="105" xfId="53" applyFont="1" applyFill="1" applyBorder="1" applyAlignment="1">
      <alignment horizontal="center" vertical="center" wrapText="1"/>
    </xf>
    <xf numFmtId="0" fontId="0" fillId="49" borderId="99" xfId="0" applyFill="1" applyBorder="1" applyAlignment="1">
      <alignment horizontal="center"/>
    </xf>
    <xf numFmtId="0" fontId="0" fillId="49" borderId="84" xfId="0" applyFill="1" applyBorder="1" applyAlignment="1">
      <alignment horizontal="center"/>
    </xf>
    <xf numFmtId="0" fontId="0" fillId="49" borderId="96" xfId="0" applyFill="1" applyBorder="1" applyAlignment="1">
      <alignment horizontal="center"/>
    </xf>
    <xf numFmtId="173" fontId="10" fillId="47" borderId="20" xfId="53" applyNumberFormat="1" applyFont="1" applyFill="1" applyBorder="1"/>
    <xf numFmtId="169" fontId="10" fillId="29" borderId="37" xfId="41" applyNumberFormat="1" applyFill="1" applyBorder="1" applyAlignment="1">
      <alignment horizontal="center" vertical="center"/>
    </xf>
    <xf numFmtId="0" fontId="24" fillId="29" borderId="37" xfId="53" applyFont="1" applyFill="1" applyBorder="1" applyAlignment="1">
      <alignment horizontal="center" vertical="center" wrapText="1"/>
    </xf>
    <xf numFmtId="169" fontId="25" fillId="30" borderId="37" xfId="41" applyNumberFormat="1" applyFont="1" applyFill="1" applyBorder="1" applyAlignment="1">
      <alignment horizontal="center" vertical="center"/>
    </xf>
    <xf numFmtId="169" fontId="10" fillId="30" borderId="110" xfId="41" applyNumberFormat="1" applyFill="1" applyBorder="1"/>
    <xf numFmtId="0" fontId="82" fillId="31" borderId="110" xfId="53" applyFont="1" applyFill="1" applyBorder="1" applyAlignment="1">
      <alignment horizontal="center" vertical="center"/>
    </xf>
    <xf numFmtId="0" fontId="10" fillId="0" borderId="110" xfId="53" applyFont="1" applyFill="1" applyBorder="1"/>
    <xf numFmtId="0" fontId="24" fillId="0" borderId="108" xfId="53" applyFont="1" applyFill="1" applyBorder="1" applyAlignment="1">
      <alignment horizontal="center" vertical="center" wrapText="1"/>
    </xf>
    <xf numFmtId="0" fontId="24" fillId="0" borderId="105" xfId="53" applyFont="1" applyFill="1" applyBorder="1" applyAlignment="1">
      <alignment horizontal="center" vertical="center" wrapText="1"/>
    </xf>
    <xf numFmtId="169" fontId="25" fillId="35" borderId="109" xfId="41" applyNumberFormat="1" applyFont="1" applyFill="1" applyBorder="1" applyAlignment="1" applyProtection="1">
      <alignment horizontal="center" vertical="center"/>
      <protection locked="0"/>
    </xf>
    <xf numFmtId="0" fontId="66" fillId="0" borderId="41" xfId="53" applyFont="1" applyBorder="1"/>
    <xf numFmtId="0" fontId="67" fillId="0" borderId="41" xfId="53" applyFont="1" applyBorder="1" applyAlignment="1">
      <alignment horizontal="left"/>
    </xf>
    <xf numFmtId="0" fontId="67" fillId="0" borderId="113" xfId="53" applyFont="1" applyBorder="1" applyAlignment="1">
      <alignment horizontal="right"/>
    </xf>
    <xf numFmtId="0" fontId="66" fillId="33" borderId="13" xfId="53" applyFont="1" applyFill="1" applyBorder="1" applyAlignment="1">
      <alignment horizontal="left"/>
    </xf>
    <xf numFmtId="0" fontId="67" fillId="0" borderId="49" xfId="53" applyFont="1" applyFill="1" applyBorder="1" applyAlignment="1">
      <alignment horizontal="right"/>
    </xf>
    <xf numFmtId="0" fontId="66" fillId="32" borderId="13" xfId="53" applyFont="1" applyFill="1" applyBorder="1" applyAlignment="1">
      <alignment horizontal="left"/>
    </xf>
    <xf numFmtId="0" fontId="67" fillId="0" borderId="49" xfId="53" applyFont="1" applyFill="1" applyBorder="1" applyAlignment="1">
      <alignment horizontal="left"/>
    </xf>
    <xf numFmtId="0" fontId="67" fillId="32" borderId="13" xfId="53" applyFont="1" applyFill="1" applyBorder="1" applyAlignment="1">
      <alignment horizontal="left"/>
    </xf>
    <xf numFmtId="0" fontId="67" fillId="32" borderId="18" xfId="53" applyFont="1" applyFill="1" applyBorder="1" applyAlignment="1">
      <alignment horizontal="left"/>
    </xf>
    <xf numFmtId="0" fontId="67" fillId="0" borderId="52" xfId="53" applyFont="1" applyFill="1" applyBorder="1" applyAlignment="1">
      <alignment horizontal="left"/>
    </xf>
    <xf numFmtId="0" fontId="67" fillId="24" borderId="52" xfId="53" applyFont="1" applyFill="1" applyBorder="1" applyAlignment="1">
      <alignment horizontal="left" wrapText="1"/>
    </xf>
    <xf numFmtId="0" fontId="67" fillId="24" borderId="52" xfId="53" applyFont="1" applyFill="1" applyBorder="1" applyAlignment="1">
      <alignment horizontal="center"/>
    </xf>
    <xf numFmtId="0" fontId="67" fillId="30" borderId="52" xfId="53" applyFont="1" applyFill="1" applyBorder="1"/>
    <xf numFmtId="0" fontId="67" fillId="0" borderId="52" xfId="53" applyFont="1" applyBorder="1"/>
    <xf numFmtId="0" fontId="67" fillId="0" borderId="99" xfId="53" applyFont="1" applyFill="1" applyBorder="1" applyAlignment="1">
      <alignment horizontal="left"/>
    </xf>
    <xf numFmtId="0" fontId="25" fillId="33" borderId="84" xfId="53" applyFont="1" applyFill="1" applyBorder="1" applyAlignment="1" applyProtection="1">
      <alignment horizontal="center" vertical="center" wrapText="1"/>
    </xf>
    <xf numFmtId="0" fontId="67" fillId="0" borderId="84" xfId="0" applyFont="1" applyBorder="1"/>
    <xf numFmtId="0" fontId="67" fillId="38" borderId="84" xfId="53" applyFont="1" applyFill="1" applyBorder="1" applyAlignment="1" applyProtection="1">
      <alignment wrapText="1"/>
      <protection locked="0"/>
    </xf>
    <xf numFmtId="0" fontId="67" fillId="0" borderId="45" xfId="53" applyFont="1" applyFill="1" applyBorder="1" applyAlignment="1">
      <alignment horizontal="left" wrapText="1"/>
    </xf>
    <xf numFmtId="1" fontId="66" fillId="32" borderId="45" xfId="53" applyNumberFormat="1" applyFont="1" applyFill="1" applyBorder="1" applyAlignment="1">
      <alignment horizontal="center"/>
    </xf>
    <xf numFmtId="0" fontId="84" fillId="47" borderId="40" xfId="0" applyFont="1" applyFill="1" applyBorder="1"/>
    <xf numFmtId="0" fontId="84" fillId="47" borderId="0" xfId="0" applyFont="1" applyFill="1" applyBorder="1"/>
    <xf numFmtId="0" fontId="84" fillId="47" borderId="29" xfId="0" applyFont="1" applyFill="1" applyBorder="1"/>
    <xf numFmtId="0" fontId="10" fillId="0" borderId="65" xfId="53" applyBorder="1"/>
    <xf numFmtId="0" fontId="25" fillId="0" borderId="40" xfId="53" applyFont="1" applyFill="1" applyBorder="1" applyAlignment="1">
      <alignment wrapText="1"/>
    </xf>
    <xf numFmtId="168" fontId="25" fillId="0" borderId="114" xfId="41" applyNumberFormat="1" applyFont="1" applyFill="1" applyBorder="1" applyAlignment="1">
      <alignment horizontal="right"/>
    </xf>
    <xf numFmtId="168" fontId="25" fillId="0" borderId="24" xfId="41" applyNumberFormat="1" applyFont="1" applyFill="1" applyBorder="1" applyAlignment="1">
      <alignment horizontal="right"/>
    </xf>
    <xf numFmtId="169" fontId="25" fillId="0" borderId="24" xfId="41" applyNumberFormat="1" applyFont="1" applyFill="1" applyBorder="1" applyAlignment="1">
      <alignment horizontal="right"/>
    </xf>
    <xf numFmtId="0" fontId="24" fillId="0" borderId="24" xfId="53" applyFont="1" applyFill="1" applyBorder="1" applyAlignment="1">
      <alignment horizontal="left"/>
    </xf>
    <xf numFmtId="169" fontId="25" fillId="0" borderId="57" xfId="41" applyNumberFormat="1" applyFont="1" applyFill="1" applyBorder="1" applyAlignment="1">
      <alignment horizontal="right"/>
    </xf>
    <xf numFmtId="0" fontId="25" fillId="0" borderId="35" xfId="53" applyFont="1" applyFill="1" applyBorder="1" applyAlignment="1">
      <alignment wrapText="1"/>
    </xf>
    <xf numFmtId="0" fontId="10" fillId="0" borderId="0" xfId="53" applyFont="1" applyFill="1" applyAlignment="1" applyProtection="1">
      <alignment vertical="top" wrapText="1"/>
    </xf>
    <xf numFmtId="0" fontId="10" fillId="35" borderId="110" xfId="53" quotePrefix="1" applyFont="1" applyFill="1" applyBorder="1" applyAlignment="1" applyProtection="1">
      <alignment horizontal="left"/>
      <protection locked="0"/>
    </xf>
    <xf numFmtId="165" fontId="11" fillId="36" borderId="23" xfId="53" applyNumberFormat="1" applyFont="1" applyFill="1" applyBorder="1" applyAlignment="1" applyProtection="1">
      <alignment horizontal="left"/>
      <protection locked="0"/>
    </xf>
    <xf numFmtId="166" fontId="11" fillId="36" borderId="23" xfId="53" applyNumberFormat="1" applyFont="1" applyFill="1" applyBorder="1" applyAlignment="1" applyProtection="1">
      <alignment horizontal="center" wrapText="1"/>
      <protection locked="0"/>
    </xf>
    <xf numFmtId="0" fontId="11" fillId="30" borderId="84" xfId="53" applyFont="1" applyFill="1" applyBorder="1" applyAlignment="1">
      <alignment horizontal="left"/>
    </xf>
    <xf numFmtId="165" fontId="11" fillId="40" borderId="23" xfId="53" applyNumberFormat="1" applyFont="1" applyFill="1" applyBorder="1"/>
    <xf numFmtId="165" fontId="11" fillId="40" borderId="23" xfId="53" applyNumberFormat="1" applyFont="1" applyFill="1" applyBorder="1" applyAlignment="1">
      <alignment wrapText="1"/>
    </xf>
    <xf numFmtId="0" fontId="10" fillId="0" borderId="23" xfId="53" applyFont="1" applyBorder="1" applyAlignment="1">
      <alignment horizontal="left" wrapText="1"/>
    </xf>
    <xf numFmtId="164" fontId="10" fillId="35" borderId="23" xfId="53" applyNumberFormat="1" applyFont="1" applyFill="1" applyBorder="1" applyAlignment="1" applyProtection="1">
      <alignment horizontal="left" wrapText="1"/>
      <protection locked="0"/>
    </xf>
    <xf numFmtId="164" fontId="10" fillId="0" borderId="23" xfId="53" applyNumberFormat="1" applyFont="1" applyBorder="1" applyAlignment="1">
      <alignment horizontal="left" wrapText="1"/>
    </xf>
    <xf numFmtId="164" fontId="10" fillId="35" borderId="84" xfId="53" applyNumberFormat="1" applyFont="1" applyFill="1" applyBorder="1" applyAlignment="1" applyProtection="1">
      <alignment wrapText="1"/>
      <protection locked="0"/>
    </xf>
    <xf numFmtId="164" fontId="10" fillId="35" borderId="84" xfId="53" applyNumberFormat="1" applyFont="1" applyFill="1" applyBorder="1" applyAlignment="1" applyProtection="1">
      <alignment horizontal="left" wrapText="1"/>
      <protection locked="0"/>
    </xf>
    <xf numFmtId="164" fontId="10" fillId="0" borderId="45" xfId="53" applyNumberFormat="1" applyFont="1" applyBorder="1" applyAlignment="1">
      <alignment horizontal="left" wrapText="1"/>
    </xf>
    <xf numFmtId="0" fontId="52" fillId="0" borderId="85" xfId="53" applyFont="1" applyBorder="1" applyAlignment="1">
      <alignment horizontal="center" vertical="center" wrapText="1"/>
    </xf>
    <xf numFmtId="0" fontId="52" fillId="0" borderId="60" xfId="53" applyFont="1" applyBorder="1" applyAlignment="1">
      <alignment vertical="center"/>
    </xf>
    <xf numFmtId="0" fontId="83" fillId="0" borderId="85" xfId="53" applyFont="1" applyBorder="1" applyAlignment="1">
      <alignment vertical="center" wrapText="1"/>
    </xf>
    <xf numFmtId="166" fontId="83" fillId="35" borderId="102" xfId="53" applyNumberFormat="1" applyFont="1" applyFill="1" applyBorder="1" applyAlignment="1" applyProtection="1">
      <alignment horizontal="center" vertical="center" wrapText="1"/>
      <protection locked="0"/>
    </xf>
    <xf numFmtId="0" fontId="83" fillId="0" borderId="103" xfId="53" applyFont="1" applyBorder="1" applyAlignment="1">
      <alignment horizontal="right" indent="1"/>
    </xf>
    <xf numFmtId="0" fontId="83" fillId="0" borderId="0" xfId="53" applyFont="1" applyBorder="1"/>
    <xf numFmtId="0" fontId="52" fillId="0" borderId="0" xfId="53" applyFont="1" applyBorder="1" applyAlignment="1">
      <alignment horizontal="right" vertical="center" indent="1"/>
    </xf>
    <xf numFmtId="0" fontId="52" fillId="0" borderId="30" xfId="53" applyFont="1" applyBorder="1" applyAlignment="1">
      <alignment horizontal="right" vertical="center" indent="1"/>
    </xf>
    <xf numFmtId="1" fontId="83" fillId="35" borderId="102" xfId="53" applyNumberFormat="1" applyFont="1" applyFill="1" applyBorder="1" applyAlignment="1" applyProtection="1">
      <alignment horizontal="center" vertical="center" wrapText="1"/>
      <protection locked="0"/>
    </xf>
    <xf numFmtId="0" fontId="52" fillId="0" borderId="0" xfId="53" applyFont="1" applyBorder="1" applyAlignment="1">
      <alignment horizontal="center" vertical="center" wrapText="1"/>
    </xf>
    <xf numFmtId="0" fontId="29" fillId="0" borderId="0" xfId="0" applyFont="1" applyAlignment="1">
      <alignment horizontal="right"/>
    </xf>
    <xf numFmtId="1" fontId="13" fillId="35" borderId="23" xfId="53" applyNumberFormat="1" applyFont="1" applyFill="1" applyBorder="1" applyProtection="1">
      <protection locked="0"/>
    </xf>
    <xf numFmtId="164" fontId="13" fillId="35" borderId="24" xfId="53" applyNumberFormat="1" applyFont="1" applyFill="1" applyBorder="1" applyAlignment="1" applyProtection="1">
      <alignment horizontal="left" wrapText="1"/>
      <protection locked="0"/>
    </xf>
    <xf numFmtId="166" fontId="13" fillId="35" borderId="23" xfId="53" applyNumberFormat="1" applyFont="1" applyFill="1" applyBorder="1" applyAlignment="1" applyProtection="1">
      <alignment horizontal="left"/>
      <protection locked="0"/>
    </xf>
    <xf numFmtId="169" fontId="10" fillId="36" borderId="96" xfId="41" applyNumberFormat="1" applyFill="1" applyBorder="1" applyProtection="1">
      <protection locked="0"/>
    </xf>
    <xf numFmtId="0" fontId="83" fillId="35" borderId="120" xfId="53" applyFont="1" applyFill="1" applyBorder="1" applyAlignment="1" applyProtection="1">
      <alignment horizontal="center" vertical="center" wrapText="1"/>
      <protection locked="0"/>
    </xf>
    <xf numFmtId="43" fontId="24" fillId="34" borderId="0" xfId="0" applyNumberFormat="1" applyFont="1" applyFill="1"/>
    <xf numFmtId="43" fontId="10" fillId="34" borderId="0" xfId="75" applyNumberFormat="1" applyFill="1"/>
    <xf numFmtId="1" fontId="11" fillId="30" borderId="0" xfId="53" applyNumberFormat="1" applyFont="1" applyFill="1" applyBorder="1" applyAlignment="1">
      <alignment horizontal="center" vertical="center" wrapText="1"/>
    </xf>
    <xf numFmtId="0" fontId="0" fillId="47" borderId="0" xfId="0" applyFill="1"/>
    <xf numFmtId="0" fontId="0" fillId="47" borderId="0" xfId="0" applyFill="1" applyBorder="1" applyAlignment="1">
      <alignment horizontal="center"/>
    </xf>
    <xf numFmtId="0" fontId="0" fillId="47" borderId="0" xfId="0" applyFill="1" applyBorder="1" applyAlignment="1">
      <alignment horizontal="left"/>
    </xf>
    <xf numFmtId="0" fontId="0" fillId="47" borderId="0" xfId="0" applyFill="1" applyAlignment="1">
      <alignment horizontal="right"/>
    </xf>
    <xf numFmtId="0" fontId="54" fillId="47" borderId="0" xfId="0" applyFont="1" applyFill="1" applyAlignment="1"/>
    <xf numFmtId="0" fontId="78" fillId="36" borderId="121" xfId="53" applyFont="1" applyFill="1" applyBorder="1" applyAlignment="1" applyProtection="1">
      <alignment wrapText="1"/>
    </xf>
    <xf numFmtId="0" fontId="78" fillId="36" borderId="97" xfId="53" applyFont="1" applyFill="1" applyBorder="1" applyAlignment="1" applyProtection="1">
      <alignment wrapText="1"/>
    </xf>
    <xf numFmtId="0" fontId="25" fillId="29" borderId="101" xfId="53" applyFont="1" applyFill="1" applyBorder="1" applyAlignment="1" applyProtection="1">
      <alignment wrapText="1"/>
    </xf>
    <xf numFmtId="0" fontId="51" fillId="0" borderId="123" xfId="53" applyFont="1" applyBorder="1"/>
    <xf numFmtId="165" fontId="51" fillId="0" borderId="110" xfId="53" applyNumberFormat="1" applyFont="1" applyBorder="1" applyAlignment="1">
      <alignment wrapText="1"/>
    </xf>
    <xf numFmtId="0" fontId="10" fillId="35" borderId="38" xfId="53" applyFill="1" applyBorder="1" applyAlignment="1" applyProtection="1">
      <alignment horizontal="left" wrapText="1"/>
      <protection locked="0"/>
    </xf>
    <xf numFmtId="0" fontId="81" fillId="0" borderId="110" xfId="53" applyFont="1" applyBorder="1" applyAlignment="1">
      <alignment horizontal="center" wrapText="1"/>
    </xf>
    <xf numFmtId="0" fontId="10" fillId="35" borderId="54" xfId="53" applyFont="1" applyFill="1" applyBorder="1" applyProtection="1">
      <protection locked="0"/>
    </xf>
    <xf numFmtId="0" fontId="78" fillId="36" borderId="124" xfId="53" applyFont="1" applyFill="1" applyBorder="1" applyAlignment="1" applyProtection="1">
      <alignment wrapText="1"/>
    </xf>
    <xf numFmtId="168" fontId="10" fillId="48" borderId="53" xfId="41" applyNumberFormat="1" applyFill="1" applyBorder="1" applyAlignment="1" applyProtection="1">
      <alignment horizontal="right"/>
      <protection locked="0"/>
    </xf>
    <xf numFmtId="169" fontId="10" fillId="48" borderId="53" xfId="41" applyNumberFormat="1" applyFill="1" applyBorder="1" applyAlignment="1" applyProtection="1">
      <alignment horizontal="right"/>
      <protection locked="0"/>
    </xf>
    <xf numFmtId="169" fontId="10" fillId="48" borderId="125" xfId="41" applyNumberFormat="1" applyFill="1" applyBorder="1" applyAlignment="1" applyProtection="1">
      <alignment horizontal="right"/>
      <protection locked="0"/>
    </xf>
    <xf numFmtId="168" fontId="10" fillId="35" borderId="104" xfId="41" applyNumberFormat="1" applyFill="1" applyBorder="1" applyAlignment="1" applyProtection="1">
      <alignment horizontal="left"/>
      <protection locked="0"/>
    </xf>
    <xf numFmtId="0" fontId="61" fillId="0" borderId="0" xfId="0" applyFont="1"/>
    <xf numFmtId="0" fontId="87" fillId="0" borderId="0" xfId="0" applyFont="1"/>
    <xf numFmtId="0" fontId="88" fillId="0" borderId="0" xfId="0" applyFont="1"/>
    <xf numFmtId="0" fontId="88" fillId="0" borderId="69" xfId="0" applyFont="1" applyBorder="1"/>
    <xf numFmtId="0" fontId="88" fillId="0" borderId="0" xfId="0" applyFont="1" applyBorder="1"/>
    <xf numFmtId="0" fontId="88" fillId="0" borderId="70" xfId="0" applyFont="1" applyBorder="1"/>
    <xf numFmtId="0" fontId="88" fillId="0" borderId="71" xfId="0" applyFont="1" applyBorder="1"/>
    <xf numFmtId="0" fontId="88" fillId="0" borderId="63" xfId="0" applyFont="1" applyBorder="1"/>
    <xf numFmtId="0" fontId="88" fillId="0" borderId="72" xfId="0" applyFont="1" applyBorder="1"/>
    <xf numFmtId="0" fontId="61" fillId="0" borderId="69" xfId="0" applyFont="1" applyBorder="1"/>
    <xf numFmtId="0" fontId="61" fillId="0" borderId="0" xfId="0" applyFont="1" applyBorder="1"/>
    <xf numFmtId="0" fontId="61" fillId="0" borderId="70" xfId="0" applyFont="1" applyBorder="1"/>
    <xf numFmtId="0" fontId="13" fillId="35" borderId="46" xfId="53" applyFont="1" applyFill="1" applyBorder="1" applyAlignment="1" applyProtection="1">
      <alignment horizontal="left" wrapText="1"/>
      <protection locked="0"/>
    </xf>
    <xf numFmtId="164" fontId="10" fillId="35" borderId="23" xfId="53" applyNumberFormat="1" applyFill="1" applyBorder="1" applyAlignment="1" applyProtection="1">
      <alignment horizontal="left" wrapText="1"/>
      <protection locked="0"/>
    </xf>
    <xf numFmtId="168" fontId="10" fillId="35" borderId="90" xfId="41" applyNumberFormat="1" applyFill="1" applyBorder="1" applyAlignment="1" applyProtection="1">
      <alignment horizontal="right"/>
      <protection locked="0"/>
    </xf>
    <xf numFmtId="0" fontId="13" fillId="35" borderId="20" xfId="53" applyFont="1" applyFill="1" applyBorder="1" applyAlignment="1" applyProtection="1">
      <alignment horizontal="left" wrapText="1"/>
      <protection locked="0"/>
    </xf>
    <xf numFmtId="0" fontId="13" fillId="35" borderId="21" xfId="53" applyFont="1" applyFill="1" applyBorder="1" applyAlignment="1" applyProtection="1">
      <alignment horizontal="left"/>
      <protection locked="0"/>
    </xf>
    <xf numFmtId="0" fontId="13" fillId="35" borderId="122" xfId="53" applyFont="1" applyFill="1" applyBorder="1" applyAlignment="1" applyProtection="1">
      <alignment horizontal="left"/>
      <protection locked="0"/>
    </xf>
    <xf numFmtId="0" fontId="10" fillId="35" borderId="101" xfId="53" applyFont="1" applyFill="1" applyBorder="1" applyAlignment="1" applyProtection="1">
      <alignment horizontal="left" wrapText="1"/>
      <protection locked="0"/>
    </xf>
    <xf numFmtId="0" fontId="10" fillId="35" borderId="85" xfId="53" applyFont="1" applyFill="1" applyBorder="1" applyAlignment="1" applyProtection="1">
      <alignment horizontal="left" wrapText="1"/>
      <protection locked="0"/>
    </xf>
    <xf numFmtId="0" fontId="10" fillId="35" borderId="86" xfId="53" applyFont="1" applyFill="1" applyBorder="1" applyAlignment="1" applyProtection="1">
      <alignment horizontal="left" wrapText="1"/>
      <protection locked="0"/>
    </xf>
    <xf numFmtId="0" fontId="85" fillId="0" borderId="0" xfId="53" applyFont="1" applyFill="1" applyAlignment="1" applyProtection="1">
      <alignment horizontal="left" vertical="top" wrapText="1"/>
    </xf>
    <xf numFmtId="0" fontId="11" fillId="0" borderId="0" xfId="53" applyFont="1" applyFill="1" applyBorder="1" applyAlignment="1">
      <alignment horizontal="left" wrapText="1"/>
    </xf>
    <xf numFmtId="164" fontId="10" fillId="30" borderId="64" xfId="53" applyNumberFormat="1" applyFont="1" applyFill="1" applyBorder="1" applyAlignment="1">
      <alignment horizontal="left"/>
    </xf>
    <xf numFmtId="0" fontId="52" fillId="0" borderId="85" xfId="53" applyFont="1" applyBorder="1" applyAlignment="1">
      <alignment horizontal="center" vertical="center" wrapText="1"/>
    </xf>
    <xf numFmtId="0" fontId="52" fillId="0" borderId="115" xfId="53" applyFont="1" applyBorder="1" applyAlignment="1">
      <alignment horizontal="center" vertical="center" wrapText="1"/>
    </xf>
    <xf numFmtId="0" fontId="52" fillId="0" borderId="57" xfId="53" applyFont="1" applyBorder="1" applyAlignment="1">
      <alignment horizontal="right" vertical="center" indent="1"/>
    </xf>
    <xf numFmtId="0" fontId="52" fillId="0" borderId="66" xfId="53" applyFont="1" applyBorder="1" applyAlignment="1">
      <alignment horizontal="right" vertical="center" indent="1"/>
    </xf>
    <xf numFmtId="0" fontId="25" fillId="29" borderId="101" xfId="53" applyFont="1" applyFill="1" applyBorder="1" applyAlignment="1">
      <alignment horizontal="center" vertical="center" wrapText="1"/>
    </xf>
    <xf numFmtId="0" fontId="25" fillId="29" borderId="85" xfId="53" applyFont="1" applyFill="1" applyBorder="1" applyAlignment="1">
      <alignment horizontal="center" vertical="center" wrapText="1"/>
    </xf>
    <xf numFmtId="0" fontId="25" fillId="29" borderId="86" xfId="53" applyFont="1" applyFill="1" applyBorder="1" applyAlignment="1">
      <alignment horizontal="center" vertical="center" wrapText="1"/>
    </xf>
    <xf numFmtId="0" fontId="11" fillId="35" borderId="20" xfId="53" applyFont="1" applyFill="1" applyBorder="1" applyAlignment="1" applyProtection="1">
      <alignment horizontal="left"/>
      <protection locked="0"/>
    </xf>
    <xf numFmtId="0" fontId="11" fillId="35" borderId="21" xfId="53" applyFont="1" applyFill="1" applyBorder="1" applyAlignment="1" applyProtection="1">
      <alignment horizontal="left"/>
      <protection locked="0"/>
    </xf>
    <xf numFmtId="0" fontId="11" fillId="35" borderId="122" xfId="53" applyFont="1" applyFill="1" applyBorder="1" applyAlignment="1" applyProtection="1">
      <alignment horizontal="left"/>
      <protection locked="0"/>
    </xf>
    <xf numFmtId="0" fontId="52" fillId="0" borderId="115" xfId="53" applyFont="1" applyBorder="1" applyAlignment="1">
      <alignment horizontal="left" vertical="center" wrapText="1"/>
    </xf>
    <xf numFmtId="0" fontId="52" fillId="0" borderId="105" xfId="53" applyFont="1" applyBorder="1" applyAlignment="1">
      <alignment horizontal="left" vertical="center" wrapText="1"/>
    </xf>
    <xf numFmtId="0" fontId="10" fillId="35" borderId="23" xfId="53" applyFont="1" applyFill="1" applyBorder="1" applyAlignment="1" applyProtection="1">
      <alignment horizontal="left"/>
      <protection locked="0"/>
    </xf>
    <xf numFmtId="0" fontId="10" fillId="35" borderId="84" xfId="53" applyFont="1" applyFill="1" applyBorder="1" applyAlignment="1" applyProtection="1">
      <alignment horizontal="left"/>
      <protection locked="0"/>
    </xf>
    <xf numFmtId="164" fontId="10" fillId="30" borderId="81" xfId="53" applyNumberFormat="1" applyFont="1" applyFill="1" applyBorder="1" applyAlignment="1">
      <alignment horizontal="left"/>
    </xf>
    <xf numFmtId="164" fontId="10" fillId="30" borderId="82" xfId="53" applyNumberFormat="1" applyFont="1" applyFill="1" applyBorder="1" applyAlignment="1">
      <alignment horizontal="left"/>
    </xf>
    <xf numFmtId="164" fontId="10" fillId="30" borderId="83" xfId="53" applyNumberFormat="1" applyFont="1" applyFill="1" applyBorder="1" applyAlignment="1">
      <alignment horizontal="left"/>
    </xf>
    <xf numFmtId="0" fontId="10" fillId="35" borderId="20" xfId="53" applyFill="1" applyBorder="1" applyAlignment="1" applyProtection="1">
      <alignment horizontal="left"/>
      <protection locked="0"/>
    </xf>
    <xf numFmtId="0" fontId="10" fillId="35" borderId="21" xfId="53" applyFill="1" applyBorder="1" applyAlignment="1" applyProtection="1">
      <alignment horizontal="left"/>
      <protection locked="0"/>
    </xf>
    <xf numFmtId="0" fontId="10" fillId="35" borderId="22" xfId="53" applyFill="1" applyBorder="1" applyAlignment="1" applyProtection="1">
      <alignment horizontal="left"/>
      <protection locked="0"/>
    </xf>
    <xf numFmtId="0" fontId="10" fillId="35" borderId="45" xfId="53" applyFont="1" applyFill="1" applyBorder="1" applyAlignment="1" applyProtection="1">
      <alignment horizontal="left"/>
      <protection locked="0"/>
    </xf>
    <xf numFmtId="0" fontId="25" fillId="29" borderId="39" xfId="53" applyFont="1" applyFill="1" applyBorder="1" applyAlignment="1">
      <alignment horizontal="center" vertical="center" wrapText="1"/>
    </xf>
    <xf numFmtId="0" fontId="25" fillId="29" borderId="27" xfId="53" applyFont="1" applyFill="1" applyBorder="1" applyAlignment="1">
      <alignment horizontal="center" vertical="center" wrapText="1"/>
    </xf>
    <xf numFmtId="0" fontId="25" fillId="29" borderId="28" xfId="53" applyFont="1" applyFill="1" applyBorder="1" applyAlignment="1">
      <alignment horizontal="center" vertical="center" wrapText="1"/>
    </xf>
    <xf numFmtId="0" fontId="11" fillId="30" borderId="65" xfId="53" applyFont="1" applyFill="1" applyBorder="1" applyAlignment="1">
      <alignment horizontal="center" vertical="center" textRotation="90"/>
    </xf>
    <xf numFmtId="0" fontId="11" fillId="30" borderId="58" xfId="53" applyFont="1" applyFill="1" applyBorder="1" applyAlignment="1">
      <alignment horizontal="center" vertical="center" textRotation="90"/>
    </xf>
    <xf numFmtId="0" fontId="11" fillId="30" borderId="61" xfId="53" applyFont="1" applyFill="1" applyBorder="1" applyAlignment="1">
      <alignment horizontal="center" vertical="center" textRotation="90"/>
    </xf>
    <xf numFmtId="0" fontId="11" fillId="30" borderId="65" xfId="53" applyFont="1" applyFill="1" applyBorder="1" applyAlignment="1">
      <alignment horizontal="center" vertical="center" textRotation="90" wrapText="1"/>
    </xf>
    <xf numFmtId="0" fontId="11" fillId="30" borderId="58" xfId="53" applyFont="1" applyFill="1" applyBorder="1" applyAlignment="1">
      <alignment horizontal="center" vertical="center" textRotation="90" wrapText="1"/>
    </xf>
    <xf numFmtId="0" fontId="11" fillId="30" borderId="61" xfId="53" applyFont="1" applyFill="1" applyBorder="1" applyAlignment="1">
      <alignment horizontal="center" vertical="center" textRotation="90" wrapText="1"/>
    </xf>
    <xf numFmtId="0" fontId="52" fillId="0" borderId="39" xfId="53" applyFont="1" applyBorder="1" applyAlignment="1">
      <alignment horizontal="center" vertical="center" wrapText="1"/>
    </xf>
    <xf numFmtId="0" fontId="52" fillId="0" borderId="40" xfId="53" applyFont="1" applyBorder="1" applyAlignment="1">
      <alignment horizontal="center" vertical="center" wrapText="1"/>
    </xf>
    <xf numFmtId="1" fontId="83" fillId="35" borderId="117" xfId="53" applyNumberFormat="1" applyFont="1" applyFill="1" applyBorder="1" applyAlignment="1" applyProtection="1">
      <alignment horizontal="center" vertical="center" wrapText="1"/>
      <protection locked="0"/>
    </xf>
    <xf numFmtId="1" fontId="83" fillId="35" borderId="118" xfId="53" applyNumberFormat="1" applyFont="1" applyFill="1" applyBorder="1" applyAlignment="1" applyProtection="1">
      <alignment horizontal="center" vertical="center" wrapText="1"/>
      <protection locked="0"/>
    </xf>
    <xf numFmtId="0" fontId="25" fillId="29" borderId="98" xfId="53" applyFont="1" applyFill="1" applyBorder="1" applyAlignment="1">
      <alignment horizontal="center" vertical="center" wrapText="1"/>
    </xf>
    <xf numFmtId="0" fontId="25" fillId="29" borderId="52" xfId="53" applyFont="1" applyFill="1" applyBorder="1" applyAlignment="1">
      <alignment horizontal="center" vertical="center" wrapText="1"/>
    </xf>
    <xf numFmtId="0" fontId="25" fillId="29" borderId="99" xfId="53" applyFont="1" applyFill="1" applyBorder="1" applyAlignment="1">
      <alignment horizontal="center" vertical="center" wrapText="1"/>
    </xf>
    <xf numFmtId="0" fontId="25" fillId="29" borderId="108" xfId="53" applyFont="1" applyFill="1" applyBorder="1" applyAlignment="1">
      <alignment horizontal="center" vertical="center" wrapText="1"/>
    </xf>
    <xf numFmtId="0" fontId="25" fillId="29" borderId="109" xfId="53" applyFont="1" applyFill="1" applyBorder="1" applyAlignment="1">
      <alignment horizontal="center" vertical="center" wrapText="1"/>
    </xf>
    <xf numFmtId="0" fontId="25" fillId="29" borderId="105" xfId="53" applyFont="1" applyFill="1" applyBorder="1" applyAlignment="1">
      <alignment horizontal="center" vertical="center" wrapText="1"/>
    </xf>
    <xf numFmtId="166" fontId="83" fillId="35" borderId="119" xfId="53" applyNumberFormat="1" applyFont="1" applyFill="1" applyBorder="1" applyAlignment="1" applyProtection="1">
      <alignment horizontal="center" vertical="center"/>
      <protection locked="0"/>
    </xf>
    <xf numFmtId="166" fontId="83" fillId="35" borderId="116" xfId="53" applyNumberFormat="1" applyFont="1" applyFill="1" applyBorder="1" applyAlignment="1" applyProtection="1">
      <alignment horizontal="center" vertical="center"/>
      <protection locked="0"/>
    </xf>
    <xf numFmtId="0" fontId="25" fillId="29" borderId="112" xfId="53" applyFont="1" applyFill="1" applyBorder="1" applyAlignment="1">
      <alignment horizontal="center" vertical="center" wrapText="1"/>
    </xf>
    <xf numFmtId="0" fontId="25" fillId="29" borderId="87" xfId="53" applyFont="1" applyFill="1" applyBorder="1" applyAlignment="1">
      <alignment horizontal="center" vertical="center" wrapText="1"/>
    </xf>
    <xf numFmtId="0" fontId="25" fillId="29" borderId="111" xfId="53" applyFont="1" applyFill="1" applyBorder="1" applyAlignment="1">
      <alignment horizontal="center" vertical="center" wrapText="1"/>
    </xf>
    <xf numFmtId="0" fontId="79" fillId="47" borderId="0" xfId="0" applyFont="1" applyFill="1" applyBorder="1" applyAlignment="1">
      <alignment horizontal="center"/>
    </xf>
    <xf numFmtId="0" fontId="0" fillId="47" borderId="0" xfId="0" applyFill="1" applyBorder="1" applyAlignment="1">
      <alignment horizontal="left" vertical="top" wrapText="1"/>
    </xf>
    <xf numFmtId="0" fontId="84" fillId="47" borderId="40" xfId="0" applyFont="1" applyFill="1" applyBorder="1" applyAlignment="1">
      <alignment horizontal="left"/>
    </xf>
    <xf numFmtId="0" fontId="84" fillId="47" borderId="0" xfId="0" applyFont="1" applyFill="1" applyBorder="1" applyAlignment="1">
      <alignment horizontal="left"/>
    </xf>
    <xf numFmtId="0" fontId="84" fillId="47" borderId="29" xfId="0" applyFont="1" applyFill="1" applyBorder="1" applyAlignment="1">
      <alignment horizontal="left"/>
    </xf>
    <xf numFmtId="0" fontId="84" fillId="47" borderId="41" xfId="0" applyFont="1" applyFill="1" applyBorder="1" applyAlignment="1">
      <alignment horizontal="left"/>
    </xf>
    <xf numFmtId="0" fontId="84" fillId="47" borderId="30" xfId="0" applyFont="1" applyFill="1" applyBorder="1" applyAlignment="1">
      <alignment horizontal="left"/>
    </xf>
    <xf numFmtId="0" fontId="84" fillId="47" borderId="31" xfId="0" applyFont="1" applyFill="1" applyBorder="1" applyAlignment="1">
      <alignment horizontal="left"/>
    </xf>
    <xf numFmtId="0" fontId="79" fillId="47" borderId="40" xfId="0" applyFont="1" applyFill="1" applyBorder="1" applyAlignment="1">
      <alignment horizontal="center"/>
    </xf>
    <xf numFmtId="0" fontId="79" fillId="47" borderId="29" xfId="0" applyFont="1" applyFill="1" applyBorder="1" applyAlignment="1">
      <alignment horizontal="center"/>
    </xf>
    <xf numFmtId="0" fontId="13" fillId="31" borderId="20" xfId="53" applyFont="1" applyFill="1" applyBorder="1" applyAlignment="1">
      <alignment horizontal="left" wrapText="1"/>
    </xf>
    <xf numFmtId="0" fontId="13" fillId="31" borderId="21" xfId="53" applyFont="1" applyFill="1" applyBorder="1" applyAlignment="1">
      <alignment horizontal="left" wrapText="1"/>
    </xf>
    <xf numFmtId="0" fontId="13" fillId="31" borderId="22" xfId="53" applyFont="1" applyFill="1" applyBorder="1" applyAlignment="1">
      <alignment horizontal="left" wrapText="1"/>
    </xf>
    <xf numFmtId="0" fontId="0" fillId="49" borderId="90" xfId="0" applyFill="1" applyBorder="1" applyAlignment="1">
      <alignment horizontal="center"/>
    </xf>
    <xf numFmtId="0" fontId="0" fillId="49" borderId="23" xfId="0" applyFill="1" applyBorder="1" applyAlignment="1">
      <alignment horizontal="center"/>
    </xf>
    <xf numFmtId="0" fontId="0" fillId="49" borderId="100" xfId="0" applyFill="1" applyBorder="1" applyAlignment="1">
      <alignment horizontal="center"/>
    </xf>
    <xf numFmtId="0" fontId="0" fillId="49" borderId="45" xfId="0" applyFill="1" applyBorder="1" applyAlignment="1">
      <alignment horizontal="center"/>
    </xf>
    <xf numFmtId="0" fontId="13" fillId="31" borderId="20" xfId="53" applyFont="1" applyFill="1" applyBorder="1" applyAlignment="1">
      <alignment horizontal="left"/>
    </xf>
    <xf numFmtId="0" fontId="13" fillId="31" borderId="21" xfId="53" applyFont="1" applyFill="1" applyBorder="1" applyAlignment="1">
      <alignment horizontal="left"/>
    </xf>
    <xf numFmtId="0" fontId="13" fillId="31" borderId="22" xfId="53" applyFont="1" applyFill="1" applyBorder="1" applyAlignment="1">
      <alignment horizontal="left"/>
    </xf>
    <xf numFmtId="0" fontId="13" fillId="35" borderId="67" xfId="53" applyFont="1" applyFill="1" applyBorder="1" applyAlignment="1" applyProtection="1">
      <alignment horizontal="left" wrapText="1"/>
      <protection locked="0"/>
    </xf>
    <xf numFmtId="0" fontId="13" fillId="35" borderId="68" xfId="53" applyFont="1" applyFill="1" applyBorder="1" applyAlignment="1" applyProtection="1">
      <alignment horizontal="left" wrapText="1"/>
      <protection locked="0"/>
    </xf>
    <xf numFmtId="0" fontId="13" fillId="35" borderId="59" xfId="53" applyFont="1" applyFill="1" applyBorder="1" applyAlignment="1" applyProtection="1">
      <alignment horizontal="left" wrapText="1"/>
      <protection locked="0"/>
    </xf>
    <xf numFmtId="0" fontId="13" fillId="35" borderId="69" xfId="53" applyFont="1" applyFill="1" applyBorder="1" applyAlignment="1" applyProtection="1">
      <alignment horizontal="left" wrapText="1"/>
      <protection locked="0"/>
    </xf>
    <xf numFmtId="0" fontId="13" fillId="35" borderId="0" xfId="53" applyFont="1" applyFill="1" applyBorder="1" applyAlignment="1" applyProtection="1">
      <alignment horizontal="left" wrapText="1"/>
      <protection locked="0"/>
    </xf>
    <xf numFmtId="0" fontId="13" fillId="35" borderId="70" xfId="53" applyFont="1" applyFill="1" applyBorder="1" applyAlignment="1" applyProtection="1">
      <alignment horizontal="left" wrapText="1"/>
      <protection locked="0"/>
    </xf>
    <xf numFmtId="0" fontId="13" fillId="35" borderId="71" xfId="53" applyFont="1" applyFill="1" applyBorder="1" applyAlignment="1" applyProtection="1">
      <alignment horizontal="left" wrapText="1"/>
      <protection locked="0"/>
    </xf>
    <xf numFmtId="0" fontId="13" fillId="35" borderId="63" xfId="53" applyFont="1" applyFill="1" applyBorder="1" applyAlignment="1" applyProtection="1">
      <alignment horizontal="left" wrapText="1"/>
      <protection locked="0"/>
    </xf>
    <xf numFmtId="0" fontId="13" fillId="35" borderId="72" xfId="53" applyFont="1" applyFill="1" applyBorder="1" applyAlignment="1" applyProtection="1">
      <alignment horizontal="left" wrapText="1"/>
      <protection locked="0"/>
    </xf>
    <xf numFmtId="0" fontId="79" fillId="47" borderId="40" xfId="0" applyFont="1" applyFill="1" applyBorder="1" applyAlignment="1">
      <alignment horizontal="center" vertical="center"/>
    </xf>
    <xf numFmtId="0" fontId="79" fillId="47" borderId="0" xfId="0" applyFont="1" applyFill="1" applyBorder="1" applyAlignment="1">
      <alignment horizontal="center" vertical="center"/>
    </xf>
    <xf numFmtId="0" fontId="79" fillId="47" borderId="29" xfId="0" applyFont="1" applyFill="1" applyBorder="1" applyAlignment="1">
      <alignment horizontal="center" vertical="center"/>
    </xf>
    <xf numFmtId="0" fontId="84" fillId="36" borderId="101" xfId="0" applyFont="1" applyFill="1" applyBorder="1" applyAlignment="1">
      <alignment horizontal="center" vertical="center"/>
    </xf>
    <xf numFmtId="0" fontId="84" fillId="36" borderId="85" xfId="0" applyFont="1" applyFill="1" applyBorder="1" applyAlignment="1">
      <alignment horizontal="center" vertical="center"/>
    </xf>
    <xf numFmtId="0" fontId="84" fillId="36" borderId="86" xfId="0" applyFont="1" applyFill="1" applyBorder="1" applyAlignment="1">
      <alignment horizontal="center" vertical="center"/>
    </xf>
    <xf numFmtId="0" fontId="0" fillId="49" borderId="98" xfId="0" applyFill="1" applyBorder="1" applyAlignment="1">
      <alignment horizontal="center"/>
    </xf>
    <xf numFmtId="0" fontId="0" fillId="49" borderId="52" xfId="0" applyFill="1" applyBorder="1" applyAlignment="1">
      <alignment horizontal="center"/>
    </xf>
    <xf numFmtId="0" fontId="0" fillId="49" borderId="108" xfId="0" applyFill="1" applyBorder="1" applyAlignment="1">
      <alignment horizontal="center"/>
    </xf>
    <xf numFmtId="0" fontId="0" fillId="49" borderId="109" xfId="0" applyFill="1" applyBorder="1" applyAlignment="1">
      <alignment horizontal="center"/>
    </xf>
    <xf numFmtId="0" fontId="0" fillId="49" borderId="105" xfId="0" applyFill="1" applyBorder="1" applyAlignment="1">
      <alignment horizontal="center"/>
    </xf>
    <xf numFmtId="0" fontId="25" fillId="49" borderId="0" xfId="0" applyFont="1" applyFill="1" applyBorder="1" applyAlignment="1">
      <alignment horizontal="left" vertical="center" wrapText="1"/>
    </xf>
    <xf numFmtId="0" fontId="25" fillId="49" borderId="29" xfId="0" applyFont="1" applyFill="1" applyBorder="1" applyAlignment="1">
      <alignment horizontal="left" vertical="center" wrapText="1"/>
    </xf>
    <xf numFmtId="0" fontId="25" fillId="49" borderId="30" xfId="0" applyFont="1" applyFill="1" applyBorder="1" applyAlignment="1">
      <alignment horizontal="left" vertical="center" wrapText="1"/>
    </xf>
    <xf numFmtId="0" fontId="25" fillId="49" borderId="31" xfId="0" applyFont="1" applyFill="1" applyBorder="1" applyAlignment="1">
      <alignment horizontal="left" vertical="center" wrapText="1"/>
    </xf>
    <xf numFmtId="1" fontId="11" fillId="30" borderId="0" xfId="53" applyNumberFormat="1" applyFont="1" applyFill="1" applyBorder="1" applyAlignment="1">
      <alignment horizontal="center" vertical="center" wrapText="1"/>
    </xf>
    <xf numFmtId="0" fontId="25" fillId="0" borderId="0" xfId="53" applyFont="1" applyFill="1" applyAlignment="1">
      <alignment horizontal="left" vertical="center" wrapText="1"/>
    </xf>
    <xf numFmtId="0" fontId="13" fillId="37" borderId="12" xfId="53" applyFont="1" applyFill="1" applyBorder="1" applyAlignment="1" applyProtection="1">
      <alignment horizontal="left" wrapText="1"/>
      <protection locked="0"/>
    </xf>
    <xf numFmtId="0" fontId="13" fillId="37" borderId="73" xfId="53" applyFont="1" applyFill="1" applyBorder="1" applyAlignment="1" applyProtection="1">
      <alignment horizontal="left" wrapText="1"/>
      <protection locked="0"/>
    </xf>
    <xf numFmtId="0" fontId="11" fillId="30" borderId="39" xfId="53" applyFont="1" applyFill="1" applyBorder="1" applyAlignment="1">
      <alignment horizontal="center" vertical="center" textRotation="90" wrapText="1"/>
    </xf>
    <xf numFmtId="0" fontId="11" fillId="30" borderId="40" xfId="53" applyFont="1" applyFill="1" applyBorder="1" applyAlignment="1">
      <alignment horizontal="center" vertical="center" textRotation="90" wrapText="1"/>
    </xf>
    <xf numFmtId="0" fontId="11" fillId="30" borderId="41" xfId="53" applyFont="1" applyFill="1" applyBorder="1" applyAlignment="1">
      <alignment horizontal="center" vertical="center" textRotation="90" wrapText="1"/>
    </xf>
    <xf numFmtId="0" fontId="25" fillId="40" borderId="65" xfId="0" applyFont="1" applyFill="1" applyBorder="1" applyAlignment="1">
      <alignment horizontal="center" vertical="center" textRotation="90" wrapText="1"/>
    </xf>
    <xf numFmtId="0" fontId="25" fillId="40" borderId="58" xfId="0" applyFont="1" applyFill="1" applyBorder="1" applyAlignment="1">
      <alignment horizontal="center" vertical="center" textRotation="90" wrapText="1"/>
    </xf>
    <xf numFmtId="0" fontId="25" fillId="40" borderId="61" xfId="0" applyFont="1" applyFill="1" applyBorder="1" applyAlignment="1">
      <alignment horizontal="center" vertical="center" textRotation="90" wrapText="1"/>
    </xf>
    <xf numFmtId="0" fontId="13" fillId="32" borderId="47" xfId="53" applyFont="1" applyFill="1" applyBorder="1" applyAlignment="1">
      <alignment horizontal="left" wrapText="1"/>
    </xf>
    <xf numFmtId="0" fontId="13" fillId="32" borderId="33" xfId="53" applyFont="1" applyFill="1" applyBorder="1" applyAlignment="1">
      <alignment horizontal="left" wrapText="1"/>
    </xf>
    <xf numFmtId="0" fontId="13" fillId="32" borderId="91" xfId="53" applyFont="1" applyFill="1" applyBorder="1" applyAlignment="1">
      <alignment horizontal="left" wrapText="1"/>
    </xf>
    <xf numFmtId="0" fontId="11" fillId="0" borderId="92" xfId="53" applyFont="1" applyBorder="1" applyAlignment="1">
      <alignment horizontal="center" vertical="center" textRotation="90"/>
    </xf>
    <xf numFmtId="0" fontId="11" fillId="0" borderId="88" xfId="53" applyFont="1" applyBorder="1" applyAlignment="1">
      <alignment horizontal="center" vertical="center" textRotation="90"/>
    </xf>
    <xf numFmtId="0" fontId="11" fillId="0" borderId="89" xfId="53" applyFont="1" applyBorder="1" applyAlignment="1">
      <alignment horizontal="center" vertical="center" textRotation="90"/>
    </xf>
    <xf numFmtId="0" fontId="13" fillId="37" borderId="13" xfId="53" applyFont="1" applyFill="1" applyBorder="1" applyAlignment="1" applyProtection="1">
      <alignment horizontal="left"/>
      <protection locked="0"/>
    </xf>
    <xf numFmtId="0" fontId="13" fillId="37" borderId="49" xfId="53" applyFont="1" applyFill="1" applyBorder="1" applyAlignment="1" applyProtection="1">
      <alignment horizontal="left"/>
      <protection locked="0"/>
    </xf>
    <xf numFmtId="0" fontId="13" fillId="37" borderId="18" xfId="53" applyFont="1" applyFill="1" applyBorder="1" applyAlignment="1" applyProtection="1">
      <alignment horizontal="left"/>
      <protection locked="0"/>
    </xf>
    <xf numFmtId="0" fontId="11" fillId="0" borderId="74" xfId="53" applyFont="1" applyFill="1" applyBorder="1" applyAlignment="1">
      <alignment horizontal="center" vertical="center" textRotation="90"/>
    </xf>
    <xf numFmtId="0" fontId="13" fillId="32" borderId="93" xfId="53" applyFont="1" applyFill="1" applyBorder="1" applyAlignment="1">
      <alignment horizontal="left"/>
    </xf>
    <xf numFmtId="0" fontId="13" fillId="32" borderId="94" xfId="53" applyFont="1" applyFill="1" applyBorder="1" applyAlignment="1">
      <alignment horizontal="left"/>
    </xf>
    <xf numFmtId="0" fontId="13" fillId="32" borderId="95" xfId="53" applyFont="1" applyFill="1" applyBorder="1" applyAlignment="1">
      <alignment horizontal="left"/>
    </xf>
    <xf numFmtId="0" fontId="10" fillId="0" borderId="75" xfId="53" applyFont="1" applyFill="1" applyBorder="1" applyAlignment="1">
      <alignment horizontal="right"/>
    </xf>
    <xf numFmtId="0" fontId="10" fillId="0" borderId="76" xfId="53" applyFont="1" applyFill="1" applyBorder="1" applyAlignment="1">
      <alignment horizontal="right"/>
    </xf>
    <xf numFmtId="1" fontId="51" fillId="32" borderId="10" xfId="53" applyNumberFormat="1" applyFont="1" applyFill="1" applyBorder="1" applyAlignment="1">
      <alignment horizontal="left"/>
    </xf>
    <xf numFmtId="0" fontId="51" fillId="32" borderId="10" xfId="53" applyNumberFormat="1" applyFont="1" applyFill="1" applyBorder="1" applyAlignment="1">
      <alignment horizontal="left"/>
    </xf>
    <xf numFmtId="0" fontId="22" fillId="0" borderId="12" xfId="53" applyFont="1" applyFill="1" applyBorder="1" applyAlignment="1">
      <alignment horizontal="center"/>
    </xf>
    <xf numFmtId="0" fontId="10" fillId="32" borderId="12" xfId="53" applyFill="1" applyBorder="1" applyAlignment="1">
      <alignment horizontal="left"/>
    </xf>
    <xf numFmtId="0" fontId="10" fillId="32" borderId="19" xfId="53" applyFill="1" applyBorder="1" applyAlignment="1">
      <alignment horizontal="left"/>
    </xf>
    <xf numFmtId="0" fontId="13" fillId="32" borderId="12" xfId="53" applyFont="1" applyFill="1" applyBorder="1" applyAlignment="1">
      <alignment horizontal="left" wrapText="1"/>
    </xf>
    <xf numFmtId="0" fontId="13" fillId="32" borderId="19" xfId="53" applyFont="1" applyFill="1" applyBorder="1" applyAlignment="1">
      <alignment horizontal="left" wrapText="1"/>
    </xf>
    <xf numFmtId="0" fontId="13" fillId="32" borderId="34" xfId="53" applyFont="1" applyFill="1" applyBorder="1" applyAlignment="1">
      <alignment horizontal="left" wrapText="1"/>
    </xf>
    <xf numFmtId="0" fontId="13" fillId="33" borderId="20" xfId="53" applyFont="1" applyFill="1" applyBorder="1" applyAlignment="1" applyProtection="1">
      <alignment horizontal="left" wrapText="1"/>
    </xf>
    <xf numFmtId="0" fontId="13" fillId="33" borderId="21" xfId="53" applyFont="1" applyFill="1" applyBorder="1" applyAlignment="1" applyProtection="1">
      <alignment horizontal="left" wrapText="1"/>
    </xf>
    <xf numFmtId="0" fontId="13" fillId="33" borderId="22" xfId="53" applyFont="1" applyFill="1" applyBorder="1" applyAlignment="1" applyProtection="1">
      <alignment horizontal="left" wrapText="1"/>
    </xf>
    <xf numFmtId="0" fontId="13" fillId="37" borderId="20" xfId="53" applyFont="1" applyFill="1" applyBorder="1" applyAlignment="1" applyProtection="1">
      <alignment horizontal="left" wrapText="1"/>
      <protection locked="0"/>
    </xf>
    <xf numFmtId="0" fontId="13" fillId="37" borderId="22" xfId="53" applyFont="1" applyFill="1" applyBorder="1" applyAlignment="1" applyProtection="1">
      <alignment horizontal="left" wrapText="1"/>
      <protection locked="0"/>
    </xf>
    <xf numFmtId="0" fontId="11" fillId="0" borderId="65" xfId="53" applyFont="1" applyFill="1" applyBorder="1" applyAlignment="1">
      <alignment horizontal="center" vertical="center" textRotation="90"/>
    </xf>
    <xf numFmtId="0" fontId="11" fillId="0" borderId="58" xfId="53" applyFont="1" applyFill="1" applyBorder="1" applyAlignment="1">
      <alignment horizontal="center" vertical="center" textRotation="90"/>
    </xf>
    <xf numFmtId="0" fontId="11" fillId="0" borderId="61" xfId="53" applyFont="1" applyFill="1" applyBorder="1" applyAlignment="1">
      <alignment horizontal="center" vertical="center" textRotation="90"/>
    </xf>
    <xf numFmtId="0" fontId="51" fillId="32" borderId="12" xfId="53" applyNumberFormat="1" applyFont="1" applyFill="1" applyBorder="1" applyAlignment="1">
      <alignment horizontal="center"/>
    </xf>
    <xf numFmtId="0" fontId="51" fillId="32" borderId="34" xfId="53" applyNumberFormat="1" applyFont="1" applyFill="1" applyBorder="1" applyAlignment="1">
      <alignment horizontal="center"/>
    </xf>
    <xf numFmtId="0" fontId="11" fillId="0" borderId="92" xfId="53" applyFont="1" applyFill="1" applyBorder="1" applyAlignment="1">
      <alignment horizontal="center" vertical="center" textRotation="90"/>
    </xf>
    <xf numFmtId="0" fontId="11" fillId="0" borderId="88" xfId="53" applyFont="1" applyFill="1" applyBorder="1" applyAlignment="1">
      <alignment horizontal="center" vertical="center" textRotation="90"/>
    </xf>
    <xf numFmtId="0" fontId="11" fillId="0" borderId="89" xfId="53" applyFont="1" applyFill="1" applyBorder="1" applyAlignment="1">
      <alignment horizontal="center" vertical="center" textRotation="90"/>
    </xf>
    <xf numFmtId="0" fontId="67" fillId="0" borderId="52" xfId="53" applyFont="1" applyFill="1" applyBorder="1" applyAlignment="1">
      <alignment horizontal="right"/>
    </xf>
    <xf numFmtId="0" fontId="10" fillId="24" borderId="23" xfId="53" applyFont="1" applyFill="1" applyBorder="1" applyAlignment="1">
      <alignment horizontal="left" vertical="top" wrapText="1"/>
    </xf>
    <xf numFmtId="0" fontId="67" fillId="33" borderId="23" xfId="53" applyFont="1" applyFill="1" applyBorder="1" applyAlignment="1" applyProtection="1">
      <alignment horizontal="left" wrapText="1"/>
    </xf>
    <xf numFmtId="0" fontId="10" fillId="24" borderId="45" xfId="53" applyFont="1" applyFill="1" applyBorder="1" applyAlignment="1">
      <alignment horizontal="left" wrapText="1"/>
    </xf>
    <xf numFmtId="0" fontId="10" fillId="24" borderId="96" xfId="53" applyFont="1" applyFill="1" applyBorder="1" applyAlignment="1">
      <alignment horizontal="left" wrapText="1"/>
    </xf>
    <xf numFmtId="0" fontId="66" fillId="0" borderId="23" xfId="53" applyFont="1" applyBorder="1" applyAlignment="1">
      <alignment horizontal="center" vertical="center" textRotation="90"/>
    </xf>
    <xf numFmtId="0" fontId="67" fillId="32" borderId="23" xfId="53" applyFont="1" applyFill="1" applyBorder="1" applyAlignment="1">
      <alignment horizontal="left" wrapText="1"/>
    </xf>
    <xf numFmtId="1" fontId="66" fillId="32" borderId="23" xfId="53" applyNumberFormat="1" applyFont="1" applyFill="1" applyBorder="1" applyAlignment="1">
      <alignment horizontal="left" wrapText="1"/>
    </xf>
    <xf numFmtId="0" fontId="66" fillId="32" borderId="23" xfId="53" applyNumberFormat="1" applyFont="1" applyFill="1" applyBorder="1" applyAlignment="1">
      <alignment horizontal="left" wrapText="1"/>
    </xf>
    <xf numFmtId="0" fontId="67" fillId="0" borderId="23" xfId="53" applyFont="1" applyFill="1" applyBorder="1" applyAlignment="1">
      <alignment horizontal="center"/>
    </xf>
    <xf numFmtId="0" fontId="66" fillId="32" borderId="23" xfId="53" applyFont="1" applyFill="1" applyBorder="1" applyAlignment="1">
      <alignment horizontal="left"/>
    </xf>
    <xf numFmtId="0" fontId="67" fillId="32" borderId="23" xfId="53" applyFont="1" applyFill="1" applyBorder="1" applyAlignment="1">
      <alignment horizontal="left"/>
    </xf>
    <xf numFmtId="0" fontId="86" fillId="47" borderId="0" xfId="0" applyFont="1" applyFill="1" applyAlignment="1">
      <alignment horizontal="center"/>
    </xf>
    <xf numFmtId="0" fontId="0" fillId="47" borderId="20" xfId="0" applyFill="1" applyBorder="1" applyAlignment="1" applyProtection="1">
      <alignment horizontal="left"/>
      <protection locked="0"/>
    </xf>
    <xf numFmtId="0" fontId="0" fillId="47" borderId="21" xfId="0" applyFill="1" applyBorder="1" applyAlignment="1" applyProtection="1">
      <alignment horizontal="left"/>
      <protection locked="0"/>
    </xf>
    <xf numFmtId="0" fontId="0" fillId="47" borderId="22" xfId="0" applyFill="1" applyBorder="1" applyAlignment="1" applyProtection="1">
      <alignment horizontal="left"/>
      <protection locked="0"/>
    </xf>
    <xf numFmtId="0" fontId="0" fillId="47" borderId="67" xfId="0" applyFill="1" applyBorder="1" applyAlignment="1" applyProtection="1">
      <alignment horizontal="center"/>
      <protection locked="0"/>
    </xf>
    <xf numFmtId="0" fontId="0" fillId="47" borderId="68" xfId="0" applyFill="1" applyBorder="1" applyAlignment="1" applyProtection="1">
      <alignment horizontal="center"/>
      <protection locked="0"/>
    </xf>
    <xf numFmtId="0" fontId="0" fillId="47" borderId="59" xfId="0" applyFill="1" applyBorder="1" applyAlignment="1" applyProtection="1">
      <alignment horizontal="center"/>
      <protection locked="0"/>
    </xf>
    <xf numFmtId="0" fontId="0" fillId="47" borderId="69" xfId="0" applyFill="1" applyBorder="1" applyAlignment="1" applyProtection="1">
      <alignment horizontal="center"/>
      <protection locked="0"/>
    </xf>
    <xf numFmtId="0" fontId="0" fillId="47" borderId="0" xfId="0" applyFill="1" applyBorder="1" applyAlignment="1" applyProtection="1">
      <alignment horizontal="center"/>
      <protection locked="0"/>
    </xf>
    <xf numFmtId="0" fontId="0" fillId="47" borderId="70" xfId="0" applyFill="1" applyBorder="1" applyAlignment="1" applyProtection="1">
      <alignment horizontal="center"/>
      <protection locked="0"/>
    </xf>
    <xf numFmtId="0" fontId="0" fillId="47" borderId="71" xfId="0" applyFill="1" applyBorder="1" applyAlignment="1" applyProtection="1">
      <alignment horizontal="center"/>
      <protection locked="0"/>
    </xf>
    <xf numFmtId="0" fontId="0" fillId="47" borderId="63" xfId="0" applyFill="1" applyBorder="1" applyAlignment="1" applyProtection="1">
      <alignment horizontal="center"/>
      <protection locked="0"/>
    </xf>
    <xf numFmtId="0" fontId="0" fillId="47" borderId="72" xfId="0" applyFill="1" applyBorder="1" applyAlignment="1" applyProtection="1">
      <alignment horizontal="center"/>
      <protection locked="0"/>
    </xf>
    <xf numFmtId="0" fontId="0" fillId="47" borderId="20" xfId="0" applyFill="1" applyBorder="1" applyAlignment="1" applyProtection="1">
      <alignment horizontal="center"/>
      <protection locked="0"/>
    </xf>
    <xf numFmtId="0" fontId="0" fillId="47" borderId="21" xfId="0" applyFill="1" applyBorder="1" applyAlignment="1" applyProtection="1">
      <alignment horizontal="center"/>
      <protection locked="0"/>
    </xf>
    <xf numFmtId="0" fontId="0" fillId="47" borderId="22" xfId="0" applyFill="1" applyBorder="1" applyAlignment="1" applyProtection="1">
      <alignment horizontal="center"/>
      <protection locked="0"/>
    </xf>
    <xf numFmtId="1" fontId="0" fillId="47" borderId="20" xfId="0" applyNumberFormat="1" applyFill="1" applyBorder="1" applyAlignment="1" applyProtection="1">
      <alignment horizontal="center"/>
      <protection locked="0"/>
    </xf>
    <xf numFmtId="1" fontId="0" fillId="47" borderId="21" xfId="0" applyNumberFormat="1" applyFill="1" applyBorder="1" applyAlignment="1" applyProtection="1">
      <alignment horizontal="center"/>
      <protection locked="0"/>
    </xf>
    <xf numFmtId="1" fontId="0" fillId="47" borderId="22" xfId="0" applyNumberFormat="1" applyFill="1" applyBorder="1" applyAlignment="1" applyProtection="1">
      <alignment horizontal="center"/>
      <protection locked="0"/>
    </xf>
    <xf numFmtId="0" fontId="0" fillId="47" borderId="0" xfId="0" applyFill="1" applyAlignment="1">
      <alignment horizontal="left"/>
    </xf>
    <xf numFmtId="0" fontId="54" fillId="47" borderId="0" xfId="0" applyFont="1" applyFill="1" applyAlignment="1">
      <alignment horizontal="center"/>
    </xf>
    <xf numFmtId="0" fontId="0" fillId="47" borderId="67" xfId="0" applyFill="1" applyBorder="1" applyAlignment="1" applyProtection="1">
      <alignment horizontal="center" vertical="top"/>
      <protection locked="0"/>
    </xf>
    <xf numFmtId="0" fontId="0" fillId="47" borderId="68" xfId="0" applyFill="1" applyBorder="1" applyAlignment="1" applyProtection="1">
      <alignment horizontal="center" vertical="top"/>
      <protection locked="0"/>
    </xf>
    <xf numFmtId="0" fontId="0" fillId="47" borderId="59" xfId="0" applyFill="1" applyBorder="1" applyAlignment="1" applyProtection="1">
      <alignment horizontal="center" vertical="top"/>
      <protection locked="0"/>
    </xf>
    <xf numFmtId="0" fontId="0" fillId="47" borderId="69" xfId="0" applyFill="1" applyBorder="1" applyAlignment="1" applyProtection="1">
      <alignment horizontal="center" vertical="top"/>
      <protection locked="0"/>
    </xf>
    <xf numFmtId="0" fontId="0" fillId="47" borderId="0" xfId="0" applyFill="1" applyBorder="1" applyAlignment="1" applyProtection="1">
      <alignment horizontal="center" vertical="top"/>
      <protection locked="0"/>
    </xf>
    <xf numFmtId="0" fontId="0" fillId="47" borderId="70" xfId="0" applyFill="1" applyBorder="1" applyAlignment="1" applyProtection="1">
      <alignment horizontal="center" vertical="top"/>
      <protection locked="0"/>
    </xf>
    <xf numFmtId="0" fontId="0" fillId="47" borderId="71" xfId="0" applyFill="1" applyBorder="1" applyAlignment="1" applyProtection="1">
      <alignment horizontal="center" vertical="top"/>
      <protection locked="0"/>
    </xf>
    <xf numFmtId="0" fontId="0" fillId="47" borderId="63" xfId="0" applyFill="1" applyBorder="1" applyAlignment="1" applyProtection="1">
      <alignment horizontal="center" vertical="top"/>
      <protection locked="0"/>
    </xf>
    <xf numFmtId="0" fontId="0" fillId="47" borderId="72" xfId="0" applyFill="1" applyBorder="1" applyAlignment="1" applyProtection="1">
      <alignment horizontal="center" vertical="top"/>
      <protection locked="0"/>
    </xf>
  </cellXfs>
  <cellStyles count="354">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1000000}"/>
    <cellStyle name="Accent3 3" xfId="99" xr:uid="{00000000-0005-0000-0000-000022000000}"/>
    <cellStyle name="Accent4 2" xfId="34" xr:uid="{00000000-0005-0000-0000-000023000000}"/>
    <cellStyle name="Accent5 2" xfId="35" xr:uid="{00000000-0005-0000-0000-000024000000}"/>
    <cellStyle name="Accent6 2" xfId="36" xr:uid="{00000000-0005-0000-0000-000025000000}"/>
    <cellStyle name="Bad" xfId="37" builtinId="27"/>
    <cellStyle name="Bad 2" xfId="38" xr:uid="{00000000-0005-0000-0000-000027000000}"/>
    <cellStyle name="Bad 3" xfId="96" xr:uid="{00000000-0005-0000-0000-000028000000}"/>
    <cellStyle name="Calculation 2" xfId="39" xr:uid="{00000000-0005-0000-0000-000029000000}"/>
    <cellStyle name="Check Cell 2" xfId="40" xr:uid="{00000000-0005-0000-0000-00002A000000}"/>
    <cellStyle name="Comma" xfId="41" builtinId="3"/>
    <cellStyle name="Comma 10" xfId="164" xr:uid="{00000000-0005-0000-0000-00002C000000}"/>
    <cellStyle name="Comma 2" xfId="42" xr:uid="{00000000-0005-0000-0000-00002D000000}"/>
    <cellStyle name="Comma 2 2" xfId="43" xr:uid="{00000000-0005-0000-0000-00002E000000}"/>
    <cellStyle name="Comma 2 2 2" xfId="44" xr:uid="{00000000-0005-0000-0000-00002F000000}"/>
    <cellStyle name="Comma 3" xfId="45" xr:uid="{00000000-0005-0000-0000-000030000000}"/>
    <cellStyle name="Comma 3 2" xfId="46" xr:uid="{00000000-0005-0000-0000-000031000000}"/>
    <cellStyle name="Comma 4" xfId="89" xr:uid="{00000000-0005-0000-0000-000032000000}"/>
    <cellStyle name="Currency" xfId="47" builtinId="4"/>
    <cellStyle name="Currency 2" xfId="48" xr:uid="{00000000-0005-0000-0000-000034000000}"/>
    <cellStyle name="Currency 2 2" xfId="49" xr:uid="{00000000-0005-0000-0000-000035000000}"/>
    <cellStyle name="Currency 2 2 2" xfId="50" xr:uid="{00000000-0005-0000-0000-000036000000}"/>
    <cellStyle name="Currency 2 3" xfId="91" xr:uid="{00000000-0005-0000-0000-000037000000}"/>
    <cellStyle name="Currency 3" xfId="51" xr:uid="{00000000-0005-0000-0000-000038000000}"/>
    <cellStyle name="Currency 3 2" xfId="52" xr:uid="{00000000-0005-0000-0000-000039000000}"/>
    <cellStyle name="Currency 4" xfId="90" xr:uid="{00000000-0005-0000-0000-00003A000000}"/>
    <cellStyle name="Currency 5" xfId="104" xr:uid="{00000000-0005-0000-0000-00003B000000}"/>
    <cellStyle name="Currency 5 2" xfId="114" xr:uid="{00000000-0005-0000-0000-00003C000000}"/>
    <cellStyle name="Currency 5 2 2" xfId="131" xr:uid="{00000000-0005-0000-0000-00003D000000}"/>
    <cellStyle name="Currency 5 2 2 2" xfId="161" xr:uid="{00000000-0005-0000-0000-00003E000000}"/>
    <cellStyle name="Currency 5 2 2 2 2" xfId="225" xr:uid="{00000000-0005-0000-0000-00003F000000}"/>
    <cellStyle name="Currency 5 2 2 2 2 2" xfId="351" xr:uid="{23862319-E30C-4A05-B5D9-729870C2A33F}"/>
    <cellStyle name="Currency 5 2 2 2 3" xfId="304" xr:uid="{00000000-0005-0000-0000-000040000000}"/>
    <cellStyle name="Currency 5 2 2 3" xfId="195" xr:uid="{00000000-0005-0000-0000-000041000000}"/>
    <cellStyle name="Currency 5 2 2 3 2" xfId="321" xr:uid="{3BBF57A0-9438-4056-A87A-3D417E618F03}"/>
    <cellStyle name="Currency 5 2 2 4" xfId="274" xr:uid="{00000000-0005-0000-0000-000042000000}"/>
    <cellStyle name="Currency 5 2 3" xfId="146" xr:uid="{00000000-0005-0000-0000-000043000000}"/>
    <cellStyle name="Currency 5 2 3 2" xfId="210" xr:uid="{00000000-0005-0000-0000-000044000000}"/>
    <cellStyle name="Currency 5 2 3 2 2" xfId="336" xr:uid="{6B2902E6-5511-4DCC-8E7D-A8FCAD0B2645}"/>
    <cellStyle name="Currency 5 2 3 3" xfId="289" xr:uid="{00000000-0005-0000-0000-000045000000}"/>
    <cellStyle name="Currency 5 2 4" xfId="178" xr:uid="{00000000-0005-0000-0000-000046000000}"/>
    <cellStyle name="Currency 5 2 4 2" xfId="259" xr:uid="{00000000-0005-0000-0000-000047000000}"/>
    <cellStyle name="Currency 5 2 5" xfId="241" xr:uid="{00000000-0005-0000-0000-000048000000}"/>
    <cellStyle name="Currency 5 3" xfId="122" xr:uid="{00000000-0005-0000-0000-000049000000}"/>
    <cellStyle name="Currency 5 3 2" xfId="153" xr:uid="{00000000-0005-0000-0000-00004A000000}"/>
    <cellStyle name="Currency 5 3 2 2" xfId="217" xr:uid="{00000000-0005-0000-0000-00004B000000}"/>
    <cellStyle name="Currency 5 3 2 2 2" xfId="343" xr:uid="{0367E666-69C9-42DD-9987-99CEC1F7912E}"/>
    <cellStyle name="Currency 5 3 2 3" xfId="296" xr:uid="{00000000-0005-0000-0000-00004C000000}"/>
    <cellStyle name="Currency 5 3 3" xfId="186" xr:uid="{00000000-0005-0000-0000-00004D000000}"/>
    <cellStyle name="Currency 5 3 3 2" xfId="313" xr:uid="{E5EF799C-FDBB-48B1-8C3F-F9E8EA0C07BB}"/>
    <cellStyle name="Currency 5 3 4" xfId="266" xr:uid="{00000000-0005-0000-0000-00004E000000}"/>
    <cellStyle name="Currency 5 4" xfId="138" xr:uid="{00000000-0005-0000-0000-00004F000000}"/>
    <cellStyle name="Currency 5 4 2" xfId="202" xr:uid="{00000000-0005-0000-0000-000050000000}"/>
    <cellStyle name="Currency 5 4 2 2" xfId="328" xr:uid="{17611894-C64D-4AB3-AD87-12150D0BCF4C}"/>
    <cellStyle name="Currency 5 4 3" xfId="281" xr:uid="{00000000-0005-0000-0000-000051000000}"/>
    <cellStyle name="Currency 5 5" xfId="170" xr:uid="{00000000-0005-0000-0000-000052000000}"/>
    <cellStyle name="Currency 5 5 2" xfId="251" xr:uid="{00000000-0005-0000-0000-000053000000}"/>
    <cellStyle name="Currency 5 6" xfId="233" xr:uid="{00000000-0005-0000-0000-000054000000}"/>
    <cellStyle name="Excel Built-in Normal" xfId="53" xr:uid="{00000000-0005-0000-0000-000055000000}"/>
    <cellStyle name="Explanatory Text 2" xfId="54" xr:uid="{00000000-0005-0000-0000-000056000000}"/>
    <cellStyle name="Good 2" xfId="55" xr:uid="{00000000-0005-0000-0000-000057000000}"/>
    <cellStyle name="Good 3" xfId="105" xr:uid="{00000000-0005-0000-0000-000058000000}"/>
    <cellStyle name="Heading 1 2" xfId="56" xr:uid="{00000000-0005-0000-0000-000059000000}"/>
    <cellStyle name="Heading 2 2" xfId="57" xr:uid="{00000000-0005-0000-0000-00005A000000}"/>
    <cellStyle name="Heading 3 2" xfId="58" xr:uid="{00000000-0005-0000-0000-00005B000000}"/>
    <cellStyle name="Heading 4 2" xfId="59" xr:uid="{00000000-0005-0000-0000-00005C000000}"/>
    <cellStyle name="Hyperlink" xfId="60" builtinId="8"/>
    <cellStyle name="Hyperlink 2" xfId="61" xr:uid="{00000000-0005-0000-0000-00005E000000}"/>
    <cellStyle name="Hyperlink 3" xfId="92" xr:uid="{00000000-0005-0000-0000-00005F000000}"/>
    <cellStyle name="Hyperlink 4" xfId="85" xr:uid="{00000000-0005-0000-0000-000060000000}"/>
    <cellStyle name="Input 2" xfId="62" xr:uid="{00000000-0005-0000-0000-000061000000}"/>
    <cellStyle name="Linked Cell 2" xfId="63" xr:uid="{00000000-0005-0000-0000-000062000000}"/>
    <cellStyle name="Neutral 2" xfId="64" xr:uid="{00000000-0005-0000-0000-000063000000}"/>
    <cellStyle name="Normal" xfId="0" builtinId="0"/>
    <cellStyle name="Normal 10" xfId="102" xr:uid="{00000000-0005-0000-0000-000065000000}"/>
    <cellStyle name="Normal 10 2" xfId="112" xr:uid="{00000000-0005-0000-0000-000066000000}"/>
    <cellStyle name="Normal 10 2 2" xfId="129" xr:uid="{00000000-0005-0000-0000-000067000000}"/>
    <cellStyle name="Normal 10 2 2 2" xfId="159" xr:uid="{00000000-0005-0000-0000-000068000000}"/>
    <cellStyle name="Normal 10 2 2 2 2" xfId="223" xr:uid="{00000000-0005-0000-0000-000069000000}"/>
    <cellStyle name="Normal 10 2 2 2 2 2" xfId="349" xr:uid="{9B924558-ADF4-41DC-BF77-A0A5EFC26249}"/>
    <cellStyle name="Normal 10 2 2 2 3" xfId="302" xr:uid="{00000000-0005-0000-0000-00006A000000}"/>
    <cellStyle name="Normal 10 2 2 3" xfId="193" xr:uid="{00000000-0005-0000-0000-00006B000000}"/>
    <cellStyle name="Normal 10 2 2 3 2" xfId="319" xr:uid="{F2DA1DC6-E950-4BEF-B16F-5832A3A4C61E}"/>
    <cellStyle name="Normal 10 2 2 4" xfId="272" xr:uid="{00000000-0005-0000-0000-00006C000000}"/>
    <cellStyle name="Normal 10 2 3" xfId="144" xr:uid="{00000000-0005-0000-0000-00006D000000}"/>
    <cellStyle name="Normal 10 2 3 2" xfId="208" xr:uid="{00000000-0005-0000-0000-00006E000000}"/>
    <cellStyle name="Normal 10 2 3 2 2" xfId="334" xr:uid="{A81C775E-267B-4FFA-8323-44BAF6BE89B9}"/>
    <cellStyle name="Normal 10 2 3 3" xfId="287" xr:uid="{00000000-0005-0000-0000-00006F000000}"/>
    <cellStyle name="Normal 10 2 4" xfId="176" xr:uid="{00000000-0005-0000-0000-000070000000}"/>
    <cellStyle name="Normal 10 2 4 2" xfId="257" xr:uid="{00000000-0005-0000-0000-000071000000}"/>
    <cellStyle name="Normal 10 2 5" xfId="239" xr:uid="{00000000-0005-0000-0000-000072000000}"/>
    <cellStyle name="Normal 10 3" xfId="120" xr:uid="{00000000-0005-0000-0000-000073000000}"/>
    <cellStyle name="Normal 10 3 2" xfId="151" xr:uid="{00000000-0005-0000-0000-000074000000}"/>
    <cellStyle name="Normal 10 3 2 2" xfId="215" xr:uid="{00000000-0005-0000-0000-000075000000}"/>
    <cellStyle name="Normal 10 3 2 2 2" xfId="341" xr:uid="{B6BDC848-3A49-4038-8DBB-E0870E5017ED}"/>
    <cellStyle name="Normal 10 3 2 3" xfId="294" xr:uid="{00000000-0005-0000-0000-000076000000}"/>
    <cellStyle name="Normal 10 3 3" xfId="184" xr:uid="{00000000-0005-0000-0000-000077000000}"/>
    <cellStyle name="Normal 10 3 3 2" xfId="311" xr:uid="{7E2ABFD6-4997-49D2-836D-B26FB81FB797}"/>
    <cellStyle name="Normal 10 3 4" xfId="264" xr:uid="{00000000-0005-0000-0000-000078000000}"/>
    <cellStyle name="Normal 10 4" xfId="136" xr:uid="{00000000-0005-0000-0000-000079000000}"/>
    <cellStyle name="Normal 10 4 2" xfId="200" xr:uid="{00000000-0005-0000-0000-00007A000000}"/>
    <cellStyle name="Normal 10 4 2 2" xfId="326" xr:uid="{125C3C70-69D8-4086-AC1D-4A1E64639584}"/>
    <cellStyle name="Normal 10 4 3" xfId="279" xr:uid="{00000000-0005-0000-0000-00007B000000}"/>
    <cellStyle name="Normal 10 5" xfId="168" xr:uid="{00000000-0005-0000-0000-00007C000000}"/>
    <cellStyle name="Normal 10 5 2" xfId="249" xr:uid="{00000000-0005-0000-0000-00007D000000}"/>
    <cellStyle name="Normal 10 6" xfId="231" xr:uid="{00000000-0005-0000-0000-00007E000000}"/>
    <cellStyle name="Normal 11" xfId="103" xr:uid="{00000000-0005-0000-0000-00007F000000}"/>
    <cellStyle name="Normal 11 2" xfId="113" xr:uid="{00000000-0005-0000-0000-000080000000}"/>
    <cellStyle name="Normal 11 2 2" xfId="130" xr:uid="{00000000-0005-0000-0000-000081000000}"/>
    <cellStyle name="Normal 11 2 2 2" xfId="160" xr:uid="{00000000-0005-0000-0000-000082000000}"/>
    <cellStyle name="Normal 11 2 2 2 2" xfId="224" xr:uid="{00000000-0005-0000-0000-000083000000}"/>
    <cellStyle name="Normal 11 2 2 2 2 2" xfId="350" xr:uid="{B1F97805-AC60-42A0-843C-138AC53F989D}"/>
    <cellStyle name="Normal 11 2 2 2 3" xfId="303" xr:uid="{00000000-0005-0000-0000-000084000000}"/>
    <cellStyle name="Normal 11 2 2 3" xfId="194" xr:uid="{00000000-0005-0000-0000-000085000000}"/>
    <cellStyle name="Normal 11 2 2 3 2" xfId="320" xr:uid="{14A96E7C-8D30-4EDD-8736-2F80A58734E0}"/>
    <cellStyle name="Normal 11 2 2 4" xfId="273" xr:uid="{00000000-0005-0000-0000-000086000000}"/>
    <cellStyle name="Normal 11 2 3" xfId="145" xr:uid="{00000000-0005-0000-0000-000087000000}"/>
    <cellStyle name="Normal 11 2 3 2" xfId="209" xr:uid="{00000000-0005-0000-0000-000088000000}"/>
    <cellStyle name="Normal 11 2 3 2 2" xfId="335" xr:uid="{59663A31-E45F-47CE-9E82-3A02027F1D98}"/>
    <cellStyle name="Normal 11 2 3 3" xfId="288" xr:uid="{00000000-0005-0000-0000-000089000000}"/>
    <cellStyle name="Normal 11 2 4" xfId="177" xr:uid="{00000000-0005-0000-0000-00008A000000}"/>
    <cellStyle name="Normal 11 2 4 2" xfId="258" xr:uid="{00000000-0005-0000-0000-00008B000000}"/>
    <cellStyle name="Normal 11 2 5" xfId="240" xr:uid="{00000000-0005-0000-0000-00008C000000}"/>
    <cellStyle name="Normal 11 3" xfId="121" xr:uid="{00000000-0005-0000-0000-00008D000000}"/>
    <cellStyle name="Normal 11 3 2" xfId="152" xr:uid="{00000000-0005-0000-0000-00008E000000}"/>
    <cellStyle name="Normal 11 3 2 2" xfId="216" xr:uid="{00000000-0005-0000-0000-00008F000000}"/>
    <cellStyle name="Normal 11 3 2 2 2" xfId="342" xr:uid="{EB2AC257-CE2C-4A81-ACA4-449E868EBFFD}"/>
    <cellStyle name="Normal 11 3 2 3" xfId="295" xr:uid="{00000000-0005-0000-0000-000090000000}"/>
    <cellStyle name="Normal 11 3 3" xfId="185" xr:uid="{00000000-0005-0000-0000-000091000000}"/>
    <cellStyle name="Normal 11 3 3 2" xfId="312" xr:uid="{6289965D-FD9D-4AC6-8A72-9A367E4F75FC}"/>
    <cellStyle name="Normal 11 3 4" xfId="265" xr:uid="{00000000-0005-0000-0000-000092000000}"/>
    <cellStyle name="Normal 11 4" xfId="137" xr:uid="{00000000-0005-0000-0000-000093000000}"/>
    <cellStyle name="Normal 11 4 2" xfId="201" xr:uid="{00000000-0005-0000-0000-000094000000}"/>
    <cellStyle name="Normal 11 4 2 2" xfId="327" xr:uid="{746B5E0F-CE0A-4064-947F-63450BB73836}"/>
    <cellStyle name="Normal 11 4 3" xfId="280" xr:uid="{00000000-0005-0000-0000-000095000000}"/>
    <cellStyle name="Normal 11 5" xfId="169" xr:uid="{00000000-0005-0000-0000-000096000000}"/>
    <cellStyle name="Normal 11 5 2" xfId="250" xr:uid="{00000000-0005-0000-0000-000097000000}"/>
    <cellStyle name="Normal 11 6" xfId="232" xr:uid="{00000000-0005-0000-0000-000098000000}"/>
    <cellStyle name="Normal 12" xfId="106" xr:uid="{00000000-0005-0000-0000-000099000000}"/>
    <cellStyle name="Normal 12 2" xfId="115" xr:uid="{00000000-0005-0000-0000-00009A000000}"/>
    <cellStyle name="Normal 12 2 2" xfId="132" xr:uid="{00000000-0005-0000-0000-00009B000000}"/>
    <cellStyle name="Normal 12 2 2 2" xfId="162" xr:uid="{00000000-0005-0000-0000-00009C000000}"/>
    <cellStyle name="Normal 12 2 2 2 2" xfId="226" xr:uid="{00000000-0005-0000-0000-00009D000000}"/>
    <cellStyle name="Normal 12 2 2 2 2 2" xfId="352" xr:uid="{F36BBC58-CF2B-4BE6-BD8A-D7E498BC9F70}"/>
    <cellStyle name="Normal 12 2 2 2 3" xfId="305" xr:uid="{00000000-0005-0000-0000-00009E000000}"/>
    <cellStyle name="Normal 12 2 2 3" xfId="196" xr:uid="{00000000-0005-0000-0000-00009F000000}"/>
    <cellStyle name="Normal 12 2 2 3 2" xfId="322" xr:uid="{5C1307EE-1AE2-4C31-B334-730523402FCA}"/>
    <cellStyle name="Normal 12 2 2 4" xfId="275" xr:uid="{00000000-0005-0000-0000-0000A0000000}"/>
    <cellStyle name="Normal 12 2 3" xfId="147" xr:uid="{00000000-0005-0000-0000-0000A1000000}"/>
    <cellStyle name="Normal 12 2 3 2" xfId="211" xr:uid="{00000000-0005-0000-0000-0000A2000000}"/>
    <cellStyle name="Normal 12 2 3 2 2" xfId="337" xr:uid="{BCBFD8D4-A265-40B9-ACDB-01C0A771C368}"/>
    <cellStyle name="Normal 12 2 3 3" xfId="290" xr:uid="{00000000-0005-0000-0000-0000A3000000}"/>
    <cellStyle name="Normal 12 2 4" xfId="179" xr:uid="{00000000-0005-0000-0000-0000A4000000}"/>
    <cellStyle name="Normal 12 2 4 2" xfId="260" xr:uid="{00000000-0005-0000-0000-0000A5000000}"/>
    <cellStyle name="Normal 12 2 5" xfId="242" xr:uid="{00000000-0005-0000-0000-0000A6000000}"/>
    <cellStyle name="Normal 12 3" xfId="123" xr:uid="{00000000-0005-0000-0000-0000A7000000}"/>
    <cellStyle name="Normal 12 3 2" xfId="154" xr:uid="{00000000-0005-0000-0000-0000A8000000}"/>
    <cellStyle name="Normal 12 3 2 2" xfId="218" xr:uid="{00000000-0005-0000-0000-0000A9000000}"/>
    <cellStyle name="Normal 12 3 2 2 2" xfId="344" xr:uid="{C9949902-D9F9-419C-8992-A186B94759DD}"/>
    <cellStyle name="Normal 12 3 2 3" xfId="297" xr:uid="{00000000-0005-0000-0000-0000AA000000}"/>
    <cellStyle name="Normal 12 3 3" xfId="187" xr:uid="{00000000-0005-0000-0000-0000AB000000}"/>
    <cellStyle name="Normal 12 3 3 2" xfId="314" xr:uid="{4821C392-3B0D-4C62-8A74-E06AAC4F64BE}"/>
    <cellStyle name="Normal 12 3 4" xfId="267" xr:uid="{00000000-0005-0000-0000-0000AC000000}"/>
    <cellStyle name="Normal 12 4" xfId="139" xr:uid="{00000000-0005-0000-0000-0000AD000000}"/>
    <cellStyle name="Normal 12 4 2" xfId="203" xr:uid="{00000000-0005-0000-0000-0000AE000000}"/>
    <cellStyle name="Normal 12 4 2 2" xfId="329" xr:uid="{BE22D4FB-BA9C-40FC-8877-8541314164AE}"/>
    <cellStyle name="Normal 12 4 3" xfId="282" xr:uid="{00000000-0005-0000-0000-0000AF000000}"/>
    <cellStyle name="Normal 12 5" xfId="171" xr:uid="{00000000-0005-0000-0000-0000B0000000}"/>
    <cellStyle name="Normal 12 5 2" xfId="252" xr:uid="{00000000-0005-0000-0000-0000B1000000}"/>
    <cellStyle name="Normal 12 6" xfId="234" xr:uid="{00000000-0005-0000-0000-0000B2000000}"/>
    <cellStyle name="Normal 13" xfId="108" xr:uid="{00000000-0005-0000-0000-0000B3000000}"/>
    <cellStyle name="Normal 13 2" xfId="124" xr:uid="{00000000-0005-0000-0000-0000B4000000}"/>
    <cellStyle name="Normal 13 2 2" xfId="155" xr:uid="{00000000-0005-0000-0000-0000B5000000}"/>
    <cellStyle name="Normal 13 2 2 2" xfId="219" xr:uid="{00000000-0005-0000-0000-0000B6000000}"/>
    <cellStyle name="Normal 13 2 2 2 2" xfId="345" xr:uid="{B38B0EDF-FF44-4DBE-8237-2DBDC8E60098}"/>
    <cellStyle name="Normal 13 2 2 3" xfId="298" xr:uid="{00000000-0005-0000-0000-0000B7000000}"/>
    <cellStyle name="Normal 13 2 3" xfId="188" xr:uid="{00000000-0005-0000-0000-0000B8000000}"/>
    <cellStyle name="Normal 13 2 3 2" xfId="315" xr:uid="{3D1D9808-532C-494D-965C-2F24B291E34B}"/>
    <cellStyle name="Normal 13 2 4" xfId="268" xr:uid="{00000000-0005-0000-0000-0000B9000000}"/>
    <cellStyle name="Normal 13 3" xfId="140" xr:uid="{00000000-0005-0000-0000-0000BA000000}"/>
    <cellStyle name="Normal 13 3 2" xfId="204" xr:uid="{00000000-0005-0000-0000-0000BB000000}"/>
    <cellStyle name="Normal 13 3 2 2" xfId="330" xr:uid="{C25EFDC0-5267-4275-BCE8-EFEB871F6E39}"/>
    <cellStyle name="Normal 13 3 3" xfId="283" xr:uid="{00000000-0005-0000-0000-0000BC000000}"/>
    <cellStyle name="Normal 13 4" xfId="172" xr:uid="{00000000-0005-0000-0000-0000BD000000}"/>
    <cellStyle name="Normal 13 4 2" xfId="253" xr:uid="{00000000-0005-0000-0000-0000BE000000}"/>
    <cellStyle name="Normal 13 5" xfId="235" xr:uid="{00000000-0005-0000-0000-0000BF000000}"/>
    <cellStyle name="Normal 14" xfId="84" xr:uid="{00000000-0005-0000-0000-0000C0000000}"/>
    <cellStyle name="Normal 14 2" xfId="125" xr:uid="{00000000-0005-0000-0000-0000C1000000}"/>
    <cellStyle name="Normal 14 2 2" xfId="189" xr:uid="{00000000-0005-0000-0000-0000C2000000}"/>
    <cellStyle name="Normal 14 3" xfId="245" xr:uid="{00000000-0005-0000-0000-0000C3000000}"/>
    <cellStyle name="Normal 15" xfId="116" xr:uid="{00000000-0005-0000-0000-0000C4000000}"/>
    <cellStyle name="Normal 15 2" xfId="180" xr:uid="{00000000-0005-0000-0000-0000C5000000}"/>
    <cellStyle name="Normal 15 3" xfId="243" xr:uid="{00000000-0005-0000-0000-0000C6000000}"/>
    <cellStyle name="Normal 16" xfId="244" xr:uid="{00000000-0005-0000-0000-0000C7000000}"/>
    <cellStyle name="Normal 2" xfId="65" xr:uid="{00000000-0005-0000-0000-0000C8000000}"/>
    <cellStyle name="Normal 2 2" xfId="66" xr:uid="{00000000-0005-0000-0000-0000C9000000}"/>
    <cellStyle name="Normal 2 2 2" xfId="67" xr:uid="{00000000-0005-0000-0000-0000CA000000}"/>
    <cellStyle name="Normal 2 3" xfId="93" xr:uid="{00000000-0005-0000-0000-0000CB000000}"/>
    <cellStyle name="Normal 3" xfId="68" xr:uid="{00000000-0005-0000-0000-0000CC000000}"/>
    <cellStyle name="Normal 3 2" xfId="69" xr:uid="{00000000-0005-0000-0000-0000CD000000}"/>
    <cellStyle name="Normal 3 2 2" xfId="307" xr:uid="{EB05E12A-7F38-488C-8733-8D64403BE85A}"/>
    <cellStyle name="Normal 3 3" xfId="70" xr:uid="{00000000-0005-0000-0000-0000CE000000}"/>
    <cellStyle name="Normal 3 4" xfId="97" xr:uid="{00000000-0005-0000-0000-0000CF000000}"/>
    <cellStyle name="Normal 4" xfId="71" xr:uid="{00000000-0005-0000-0000-0000D0000000}"/>
    <cellStyle name="Normal 4 2" xfId="72" xr:uid="{00000000-0005-0000-0000-0000D1000000}"/>
    <cellStyle name="Normal 4 3" xfId="98" xr:uid="{00000000-0005-0000-0000-0000D2000000}"/>
    <cellStyle name="Normal 4 4" xfId="107" xr:uid="{00000000-0005-0000-0000-0000D3000000}"/>
    <cellStyle name="Normal 5" xfId="86" xr:uid="{00000000-0005-0000-0000-0000D4000000}"/>
    <cellStyle name="Normal 5 2" xfId="109" xr:uid="{00000000-0005-0000-0000-0000D5000000}"/>
    <cellStyle name="Normal 5 2 2" xfId="126" xr:uid="{00000000-0005-0000-0000-0000D6000000}"/>
    <cellStyle name="Normal 5 2 2 2" xfId="156" xr:uid="{00000000-0005-0000-0000-0000D7000000}"/>
    <cellStyle name="Normal 5 2 2 2 2" xfId="220" xr:uid="{00000000-0005-0000-0000-0000D8000000}"/>
    <cellStyle name="Normal 5 2 2 2 2 2" xfId="346" xr:uid="{B5E89A16-0709-472F-A877-31F343975436}"/>
    <cellStyle name="Normal 5 2 2 2 3" xfId="299" xr:uid="{00000000-0005-0000-0000-0000D9000000}"/>
    <cellStyle name="Normal 5 2 2 3" xfId="190" xr:uid="{00000000-0005-0000-0000-0000DA000000}"/>
    <cellStyle name="Normal 5 2 2 3 2" xfId="316" xr:uid="{520F0824-DC77-4EAB-A466-1A6D56865840}"/>
    <cellStyle name="Normal 5 2 2 4" xfId="269" xr:uid="{00000000-0005-0000-0000-0000DB000000}"/>
    <cellStyle name="Normal 5 2 3" xfId="141" xr:uid="{00000000-0005-0000-0000-0000DC000000}"/>
    <cellStyle name="Normal 5 2 3 2" xfId="205" xr:uid="{00000000-0005-0000-0000-0000DD000000}"/>
    <cellStyle name="Normal 5 2 3 2 2" xfId="331" xr:uid="{5EEEAA31-3BE1-4F69-82D1-E1FEEA127030}"/>
    <cellStyle name="Normal 5 2 3 3" xfId="284" xr:uid="{00000000-0005-0000-0000-0000DE000000}"/>
    <cellStyle name="Normal 5 2 4" xfId="173" xr:uid="{00000000-0005-0000-0000-0000DF000000}"/>
    <cellStyle name="Normal 5 2 4 2" xfId="254" xr:uid="{00000000-0005-0000-0000-0000E0000000}"/>
    <cellStyle name="Normal 5 2 5" xfId="236" xr:uid="{00000000-0005-0000-0000-0000E1000000}"/>
    <cellStyle name="Normal 5 3" xfId="117" xr:uid="{00000000-0005-0000-0000-0000E2000000}"/>
    <cellStyle name="Normal 5 3 2" xfId="148" xr:uid="{00000000-0005-0000-0000-0000E3000000}"/>
    <cellStyle name="Normal 5 3 2 2" xfId="212" xr:uid="{00000000-0005-0000-0000-0000E4000000}"/>
    <cellStyle name="Normal 5 3 2 2 2" xfId="338" xr:uid="{2B9F678C-63C5-47FA-A616-51C30DB738DD}"/>
    <cellStyle name="Normal 5 3 2 3" xfId="291" xr:uid="{00000000-0005-0000-0000-0000E5000000}"/>
    <cellStyle name="Normal 5 3 3" xfId="181" xr:uid="{00000000-0005-0000-0000-0000E6000000}"/>
    <cellStyle name="Normal 5 3 3 2" xfId="308" xr:uid="{23561BCC-D68B-462E-825B-D24F760ECE27}"/>
    <cellStyle name="Normal 5 3 4" xfId="261" xr:uid="{00000000-0005-0000-0000-0000E7000000}"/>
    <cellStyle name="Normal 5 4" xfId="133" xr:uid="{00000000-0005-0000-0000-0000E8000000}"/>
    <cellStyle name="Normal 5 4 2" xfId="197" xr:uid="{00000000-0005-0000-0000-0000E9000000}"/>
    <cellStyle name="Normal 5 4 2 2" xfId="323" xr:uid="{C68BD89F-D1FC-4334-A914-12C492CEE7AB}"/>
    <cellStyle name="Normal 5 4 3" xfId="276" xr:uid="{00000000-0005-0000-0000-0000EA000000}"/>
    <cellStyle name="Normal 5 5" xfId="165" xr:uid="{00000000-0005-0000-0000-0000EB000000}"/>
    <cellStyle name="Normal 5 5 2" xfId="246" xr:uid="{00000000-0005-0000-0000-0000EC000000}"/>
    <cellStyle name="Normal 5 6" xfId="228" xr:uid="{00000000-0005-0000-0000-0000ED000000}"/>
    <cellStyle name="Normal 6" xfId="87" xr:uid="{00000000-0005-0000-0000-0000EE000000}"/>
    <cellStyle name="Normal 7" xfId="88" xr:uid="{00000000-0005-0000-0000-0000EF000000}"/>
    <cellStyle name="Normal 7 2" xfId="163" xr:uid="{00000000-0005-0000-0000-0000F0000000}"/>
    <cellStyle name="Normal 7 2 2" xfId="227" xr:uid="{00000000-0005-0000-0000-0000F1000000}"/>
    <cellStyle name="Normal 7 2 2 2" xfId="353" xr:uid="{E3A43157-4D8E-468E-83E8-7942671B7D9E}"/>
    <cellStyle name="Normal 7 2 3" xfId="306" xr:uid="{00000000-0005-0000-0000-0000F2000000}"/>
    <cellStyle name="Normal 8" xfId="100" xr:uid="{00000000-0005-0000-0000-0000F3000000}"/>
    <cellStyle name="Normal 8 2" xfId="110" xr:uid="{00000000-0005-0000-0000-0000F4000000}"/>
    <cellStyle name="Normal 8 2 2" xfId="127" xr:uid="{00000000-0005-0000-0000-0000F5000000}"/>
    <cellStyle name="Normal 8 2 2 2" xfId="157" xr:uid="{00000000-0005-0000-0000-0000F6000000}"/>
    <cellStyle name="Normal 8 2 2 2 2" xfId="221" xr:uid="{00000000-0005-0000-0000-0000F7000000}"/>
    <cellStyle name="Normal 8 2 2 2 2 2" xfId="347" xr:uid="{40AC757E-50DD-4AFF-B3A4-2CEB92356C08}"/>
    <cellStyle name="Normal 8 2 2 2 3" xfId="300" xr:uid="{00000000-0005-0000-0000-0000F8000000}"/>
    <cellStyle name="Normal 8 2 2 3" xfId="191" xr:uid="{00000000-0005-0000-0000-0000F9000000}"/>
    <cellStyle name="Normal 8 2 2 3 2" xfId="317" xr:uid="{54D191C3-FB4A-4CBA-B5D1-D7DC07326034}"/>
    <cellStyle name="Normal 8 2 2 4" xfId="270" xr:uid="{00000000-0005-0000-0000-0000FA000000}"/>
    <cellStyle name="Normal 8 2 3" xfId="142" xr:uid="{00000000-0005-0000-0000-0000FB000000}"/>
    <cellStyle name="Normal 8 2 3 2" xfId="206" xr:uid="{00000000-0005-0000-0000-0000FC000000}"/>
    <cellStyle name="Normal 8 2 3 2 2" xfId="332" xr:uid="{1CCCCCE1-4751-40C9-997C-4DA7A0B754A5}"/>
    <cellStyle name="Normal 8 2 3 3" xfId="285" xr:uid="{00000000-0005-0000-0000-0000FD000000}"/>
    <cellStyle name="Normal 8 2 4" xfId="174" xr:uid="{00000000-0005-0000-0000-0000FE000000}"/>
    <cellStyle name="Normal 8 2 4 2" xfId="255" xr:uid="{00000000-0005-0000-0000-0000FF000000}"/>
    <cellStyle name="Normal 8 2 5" xfId="237" xr:uid="{00000000-0005-0000-0000-000000010000}"/>
    <cellStyle name="Normal 8 3" xfId="118" xr:uid="{00000000-0005-0000-0000-000001010000}"/>
    <cellStyle name="Normal 8 3 2" xfId="149" xr:uid="{00000000-0005-0000-0000-000002010000}"/>
    <cellStyle name="Normal 8 3 2 2" xfId="213" xr:uid="{00000000-0005-0000-0000-000003010000}"/>
    <cellStyle name="Normal 8 3 2 2 2" xfId="339" xr:uid="{D43FF061-A925-41FC-B6E7-B62696CF1AE0}"/>
    <cellStyle name="Normal 8 3 2 3" xfId="292" xr:uid="{00000000-0005-0000-0000-000004010000}"/>
    <cellStyle name="Normal 8 3 3" xfId="182" xr:uid="{00000000-0005-0000-0000-000005010000}"/>
    <cellStyle name="Normal 8 3 3 2" xfId="309" xr:uid="{9D985B3C-93C0-4505-B594-95CA943B48C4}"/>
    <cellStyle name="Normal 8 3 4" xfId="262" xr:uid="{00000000-0005-0000-0000-000006010000}"/>
    <cellStyle name="Normal 8 4" xfId="134" xr:uid="{00000000-0005-0000-0000-000007010000}"/>
    <cellStyle name="Normal 8 4 2" xfId="198" xr:uid="{00000000-0005-0000-0000-000008010000}"/>
    <cellStyle name="Normal 8 4 2 2" xfId="324" xr:uid="{D426AD50-EA5E-464E-A470-67D40E3E1A4D}"/>
    <cellStyle name="Normal 8 4 3" xfId="277" xr:uid="{00000000-0005-0000-0000-000009010000}"/>
    <cellStyle name="Normal 8 5" xfId="166" xr:uid="{00000000-0005-0000-0000-00000A010000}"/>
    <cellStyle name="Normal 8 5 2" xfId="247" xr:uid="{00000000-0005-0000-0000-00000B010000}"/>
    <cellStyle name="Normal 8 6" xfId="229" xr:uid="{00000000-0005-0000-0000-00000C010000}"/>
    <cellStyle name="Normal 9" xfId="101" xr:uid="{00000000-0005-0000-0000-00000D010000}"/>
    <cellStyle name="Normal 9 2" xfId="111" xr:uid="{00000000-0005-0000-0000-00000E010000}"/>
    <cellStyle name="Normal 9 2 2" xfId="128" xr:uid="{00000000-0005-0000-0000-00000F010000}"/>
    <cellStyle name="Normal 9 2 2 2" xfId="158" xr:uid="{00000000-0005-0000-0000-000010010000}"/>
    <cellStyle name="Normal 9 2 2 2 2" xfId="222" xr:uid="{00000000-0005-0000-0000-000011010000}"/>
    <cellStyle name="Normal 9 2 2 2 2 2" xfId="348" xr:uid="{F5F1DDD8-CCA5-463E-A2AC-2E12FF86F6E0}"/>
    <cellStyle name="Normal 9 2 2 2 3" xfId="301" xr:uid="{00000000-0005-0000-0000-000012010000}"/>
    <cellStyle name="Normal 9 2 2 3" xfId="192" xr:uid="{00000000-0005-0000-0000-000013010000}"/>
    <cellStyle name="Normal 9 2 2 3 2" xfId="318" xr:uid="{D3FD972B-3E22-498C-B6E3-1739020B0F6D}"/>
    <cellStyle name="Normal 9 2 2 4" xfId="271" xr:uid="{00000000-0005-0000-0000-000014010000}"/>
    <cellStyle name="Normal 9 2 3" xfId="143" xr:uid="{00000000-0005-0000-0000-000015010000}"/>
    <cellStyle name="Normal 9 2 3 2" xfId="207" xr:uid="{00000000-0005-0000-0000-000016010000}"/>
    <cellStyle name="Normal 9 2 3 2 2" xfId="333" xr:uid="{AA7DFEDB-93FD-400B-8A15-2F2D7A205E9F}"/>
    <cellStyle name="Normal 9 2 3 3" xfId="286" xr:uid="{00000000-0005-0000-0000-000017010000}"/>
    <cellStyle name="Normal 9 2 4" xfId="175" xr:uid="{00000000-0005-0000-0000-000018010000}"/>
    <cellStyle name="Normal 9 2 4 2" xfId="256" xr:uid="{00000000-0005-0000-0000-000019010000}"/>
    <cellStyle name="Normal 9 2 5" xfId="238" xr:uid="{00000000-0005-0000-0000-00001A010000}"/>
    <cellStyle name="Normal 9 3" xfId="119" xr:uid="{00000000-0005-0000-0000-00001B010000}"/>
    <cellStyle name="Normal 9 3 2" xfId="150" xr:uid="{00000000-0005-0000-0000-00001C010000}"/>
    <cellStyle name="Normal 9 3 2 2" xfId="214" xr:uid="{00000000-0005-0000-0000-00001D010000}"/>
    <cellStyle name="Normal 9 3 2 2 2" xfId="340" xr:uid="{1A8FDCB4-90F4-4F38-9AAC-9BDC7210FC5C}"/>
    <cellStyle name="Normal 9 3 2 3" xfId="293" xr:uid="{00000000-0005-0000-0000-00001E010000}"/>
    <cellStyle name="Normal 9 3 3" xfId="183" xr:uid="{00000000-0005-0000-0000-00001F010000}"/>
    <cellStyle name="Normal 9 3 3 2" xfId="310" xr:uid="{67C2D0AE-EC41-4935-B5DA-85D136A2D73C}"/>
    <cellStyle name="Normal 9 3 4" xfId="263" xr:uid="{00000000-0005-0000-0000-000020010000}"/>
    <cellStyle name="Normal 9 4" xfId="135" xr:uid="{00000000-0005-0000-0000-000021010000}"/>
    <cellStyle name="Normal 9 4 2" xfId="199" xr:uid="{00000000-0005-0000-0000-000022010000}"/>
    <cellStyle name="Normal 9 4 2 2" xfId="325" xr:uid="{9347E7F2-CC09-47E0-9992-E4E6D224FF56}"/>
    <cellStyle name="Normal 9 4 3" xfId="278" xr:uid="{00000000-0005-0000-0000-000023010000}"/>
    <cellStyle name="Normal 9 5" xfId="167" xr:uid="{00000000-0005-0000-0000-000024010000}"/>
    <cellStyle name="Normal 9 5 2" xfId="248" xr:uid="{00000000-0005-0000-0000-000025010000}"/>
    <cellStyle name="Normal 9 6" xfId="230" xr:uid="{00000000-0005-0000-0000-000026010000}"/>
    <cellStyle name="Note 2" xfId="73" xr:uid="{00000000-0005-0000-0000-000027010000}"/>
    <cellStyle name="Output 2" xfId="74" xr:uid="{00000000-0005-0000-0000-000028010000}"/>
    <cellStyle name="Percent" xfId="75" builtinId="5"/>
    <cellStyle name="Percent 2" xfId="76" xr:uid="{00000000-0005-0000-0000-00002A010000}"/>
    <cellStyle name="Percent 2 2" xfId="77" xr:uid="{00000000-0005-0000-0000-00002B010000}"/>
    <cellStyle name="Percent 2 2 2" xfId="78" xr:uid="{00000000-0005-0000-0000-00002C010000}"/>
    <cellStyle name="Percent 2 3" xfId="95" xr:uid="{00000000-0005-0000-0000-00002D010000}"/>
    <cellStyle name="Percent 3" xfId="79" xr:uid="{00000000-0005-0000-0000-00002E010000}"/>
    <cellStyle name="Percent 3 2" xfId="80" xr:uid="{00000000-0005-0000-0000-00002F010000}"/>
    <cellStyle name="Percent 4" xfId="94" xr:uid="{00000000-0005-0000-0000-000030010000}"/>
    <cellStyle name="Title 2" xfId="81" xr:uid="{00000000-0005-0000-0000-000031010000}"/>
    <cellStyle name="Total 2" xfId="82" xr:uid="{00000000-0005-0000-0000-000032010000}"/>
    <cellStyle name="Warning Text 2" xfId="83" xr:uid="{00000000-0005-0000-0000-00003301000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952500</xdr:colOff>
      <xdr:row>53</xdr:row>
      <xdr:rowOff>107156</xdr:rowOff>
    </xdr:from>
    <xdr:to>
      <xdr:col>11</xdr:col>
      <xdr:colOff>257175</xdr:colOff>
      <xdr:row>59</xdr:row>
      <xdr:rowOff>35718</xdr:rowOff>
    </xdr:to>
    <xdr:pic>
      <xdr:nvPicPr>
        <xdr:cNvPr id="10" name="Picture 4">
          <a:extLst>
            <a:ext uri="{FF2B5EF4-FFF2-40B4-BE49-F238E27FC236}">
              <a16:creationId xmlns:a16="http://schemas.microsoft.com/office/drawing/2014/main" id="{6AECAEE5-F939-47B7-A6C3-6E7644D5C9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832" t="33604" r="54091" b="1823"/>
        <a:stretch>
          <a:fillRect/>
        </a:stretch>
      </xdr:blipFill>
      <xdr:spPr bwMode="auto">
        <a:xfrm>
          <a:off x="7262813" y="19395281"/>
          <a:ext cx="1390650" cy="928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273844</xdr:colOff>
      <xdr:row>53</xdr:row>
      <xdr:rowOff>119062</xdr:rowOff>
    </xdr:from>
    <xdr:to>
      <xdr:col>8</xdr:col>
      <xdr:colOff>497681</xdr:colOff>
      <xdr:row>58</xdr:row>
      <xdr:rowOff>23812</xdr:rowOff>
    </xdr:to>
    <xdr:pic>
      <xdr:nvPicPr>
        <xdr:cNvPr id="11" name="Picture 3">
          <a:extLst>
            <a:ext uri="{FF2B5EF4-FFF2-40B4-BE49-F238E27FC236}">
              <a16:creationId xmlns:a16="http://schemas.microsoft.com/office/drawing/2014/main" id="{5980257B-607C-4634-8B31-7795CCFB82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7710" t="72992" r="9422" b="10931"/>
        <a:stretch>
          <a:fillRect/>
        </a:stretch>
      </xdr:blipFill>
      <xdr:spPr bwMode="auto">
        <a:xfrm>
          <a:off x="4095750" y="19407187"/>
          <a:ext cx="3140869" cy="73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52</xdr:row>
      <xdr:rowOff>0</xdr:rowOff>
    </xdr:from>
    <xdr:to>
      <xdr:col>15</xdr:col>
      <xdr:colOff>770467</xdr:colOff>
      <xdr:row>76</xdr:row>
      <xdr:rowOff>138641</xdr:rowOff>
    </xdr:to>
    <xdr:pic>
      <xdr:nvPicPr>
        <xdr:cNvPr id="12" name="Picture 3">
          <a:extLst>
            <a:ext uri="{FF2B5EF4-FFF2-40B4-BE49-F238E27FC236}">
              <a16:creationId xmlns:a16="http://schemas.microsoft.com/office/drawing/2014/main" id="{E639D632-C245-4B4E-A9FC-865637276A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r="4121" b="26326"/>
        <a:stretch>
          <a:fillRect/>
        </a:stretch>
      </xdr:blipFill>
      <xdr:spPr bwMode="auto">
        <a:xfrm>
          <a:off x="8501063" y="19121438"/>
          <a:ext cx="4580467" cy="4139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duperre@cmpco.com" TargetMode="External"/><Relationship Id="rId2" Type="http://schemas.openxmlformats.org/officeDocument/2006/relationships/hyperlink" Target="mailto:jcough@cmpco.com" TargetMode="External"/><Relationship Id="rId1" Type="http://schemas.openxmlformats.org/officeDocument/2006/relationships/hyperlink" Target="mailto:Daniel.Begin@cmpco.com" TargetMode="External"/><Relationship Id="rId5" Type="http://schemas.openxmlformats.org/officeDocument/2006/relationships/printerSettings" Target="../printerSettings/printerSettings1.bin"/><Relationship Id="rId4" Type="http://schemas.openxmlformats.org/officeDocument/2006/relationships/hyperlink" Target="mailto:katherine.dumont@cmpc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A295"/>
  <sheetViews>
    <sheetView tabSelected="1" topLeftCell="A46" zoomScale="90" zoomScaleNormal="90" zoomScaleSheetLayoutView="75" workbookViewId="0">
      <selection activeCell="B51" sqref="B51"/>
    </sheetView>
  </sheetViews>
  <sheetFormatPr defaultColWidth="9.1796875" defaultRowHeight="13" x14ac:dyDescent="0.3"/>
  <cols>
    <col min="1" max="1" width="4.81640625" style="1" customWidth="1"/>
    <col min="2" max="2" width="40" style="2" customWidth="1"/>
    <col min="3" max="3" width="20.7265625" style="2" customWidth="1"/>
    <col min="4" max="4" width="17.1796875" style="2" customWidth="1"/>
    <col min="5" max="5" width="18.1796875" style="2" customWidth="1"/>
    <col min="6" max="6" width="15.453125" style="2" customWidth="1"/>
    <col min="7" max="7" width="17.1796875" style="2" customWidth="1"/>
    <col min="8" max="8" width="36.81640625" style="2" customWidth="1"/>
    <col min="9" max="9" width="7.81640625" style="2" customWidth="1"/>
    <col min="10" max="10" width="16.7265625" style="2" customWidth="1"/>
    <col min="11" max="11" width="12.26953125" style="2" customWidth="1"/>
    <col min="12" max="13" width="16.7265625" style="2" customWidth="1"/>
    <col min="14" max="14" width="9.453125" style="2" customWidth="1"/>
    <col min="15" max="15" width="16.7265625" style="2" customWidth="1"/>
    <col min="16" max="16" width="6.1796875" style="2" customWidth="1"/>
    <col min="17" max="17" width="12.453125" style="2" customWidth="1"/>
    <col min="18" max="16384" width="9.1796875" style="2"/>
  </cols>
  <sheetData>
    <row r="1" spans="1:156" ht="12.75" customHeight="1" x14ac:dyDescent="0.3">
      <c r="B1" s="115" t="s">
        <v>0</v>
      </c>
      <c r="C1" s="115"/>
      <c r="D1" s="115"/>
      <c r="E1" s="115"/>
      <c r="F1" s="115"/>
      <c r="G1" s="115"/>
      <c r="H1" s="115"/>
      <c r="I1" s="80" t="s">
        <v>1</v>
      </c>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437" t="s">
        <v>553</v>
      </c>
      <c r="BA1" s="437"/>
      <c r="BB1" s="437"/>
      <c r="BC1" s="437"/>
      <c r="BD1" s="437"/>
      <c r="BE1" s="437"/>
      <c r="BF1" s="437"/>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row>
    <row r="2" spans="1:156" ht="29.25" customHeight="1" thickBot="1" x14ac:dyDescent="0.35">
      <c r="B2" s="509" t="s">
        <v>498</v>
      </c>
      <c r="C2" s="509"/>
      <c r="D2" s="509"/>
      <c r="E2" s="509"/>
      <c r="F2" s="509"/>
      <c r="G2" s="509"/>
      <c r="H2" s="509"/>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437"/>
      <c r="BA2" s="437"/>
      <c r="BB2" s="437"/>
      <c r="BC2" s="437"/>
      <c r="BD2" s="437"/>
      <c r="BE2" s="437"/>
      <c r="BF2" s="437"/>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row>
    <row r="3" spans="1:156" ht="18" customHeight="1" thickBot="1" x14ac:dyDescent="0.35">
      <c r="B3" s="1" t="s">
        <v>2</v>
      </c>
      <c r="C3" s="1" t="s">
        <v>3</v>
      </c>
      <c r="G3" s="231" t="s">
        <v>323</v>
      </c>
      <c r="H3" s="122">
        <f ca="1">TODAY()</f>
        <v>45091</v>
      </c>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437"/>
      <c r="BA3" s="437"/>
      <c r="BB3" s="437"/>
      <c r="BC3" s="437"/>
      <c r="BD3" s="437"/>
      <c r="BE3" s="437"/>
      <c r="BF3" s="437"/>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row>
    <row r="4" spans="1:156" ht="27" customHeight="1" thickBot="1" x14ac:dyDescent="0.35">
      <c r="B4" s="1" t="s">
        <v>4</v>
      </c>
      <c r="C4" s="2" t="s">
        <v>5</v>
      </c>
      <c r="D4" s="123" t="s">
        <v>6</v>
      </c>
      <c r="E4" s="81"/>
      <c r="F4" s="81"/>
      <c r="G4" s="81"/>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437"/>
      <c r="BA4" s="437"/>
      <c r="BB4" s="437"/>
      <c r="BC4" s="437"/>
      <c r="BD4" s="437"/>
      <c r="BE4" s="437"/>
      <c r="BF4" s="437"/>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row>
    <row r="5" spans="1:156" ht="18" customHeight="1" thickBot="1" x14ac:dyDescent="0.35">
      <c r="C5" s="2" t="s">
        <v>7</v>
      </c>
      <c r="D5" s="525">
        <f>VLOOKUP(D4,F78:I86,2)</f>
        <v>2076291489</v>
      </c>
      <c r="E5" s="526"/>
      <c r="F5" s="527"/>
      <c r="I5" s="80"/>
      <c r="J5" s="80" t="s">
        <v>1</v>
      </c>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437"/>
      <c r="BA5" s="437"/>
      <c r="BB5" s="437"/>
      <c r="BC5" s="437"/>
      <c r="BD5" s="437"/>
      <c r="BE5" s="437"/>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row>
    <row r="6" spans="1:156" ht="18" customHeight="1" thickBot="1" x14ac:dyDescent="0.35">
      <c r="C6" s="2" t="s">
        <v>8</v>
      </c>
      <c r="D6" s="510" t="str">
        <f>VLOOKUP(D4,F78:I86,4)</f>
        <v>jcough@cmpco.com</v>
      </c>
      <c r="E6" s="510"/>
      <c r="F6" s="51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437"/>
      <c r="BA6" s="437"/>
      <c r="BB6" s="437"/>
      <c r="BC6" s="437"/>
      <c r="BD6" s="437"/>
      <c r="BE6" s="437"/>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row>
    <row r="7" spans="1:156" ht="18" customHeight="1" thickBot="1" x14ac:dyDescent="0.35">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437"/>
      <c r="BA7" s="437"/>
      <c r="BB7" s="437"/>
      <c r="BC7" s="437"/>
      <c r="BD7" s="437"/>
      <c r="BE7" s="437"/>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row>
    <row r="8" spans="1:156" ht="22.5" customHeight="1" thickBot="1" x14ac:dyDescent="0.3">
      <c r="A8" s="3" t="s">
        <v>9</v>
      </c>
      <c r="B8" s="515" t="s">
        <v>10</v>
      </c>
      <c r="C8" s="516" t="s">
        <v>1</v>
      </c>
      <c r="D8" s="516"/>
      <c r="E8" s="516"/>
      <c r="F8" s="516"/>
      <c r="G8" s="516"/>
      <c r="H8" s="517"/>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437"/>
      <c r="BA8" s="437"/>
      <c r="BB8" s="437"/>
      <c r="BC8" s="437"/>
      <c r="BD8" s="437"/>
      <c r="BE8" s="437"/>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row>
    <row r="9" spans="1:156" ht="24" customHeight="1" x14ac:dyDescent="0.3">
      <c r="B9" s="477" t="s">
        <v>11</v>
      </c>
      <c r="C9" s="499" t="s">
        <v>1</v>
      </c>
      <c r="D9" s="478" t="s">
        <v>168</v>
      </c>
      <c r="E9" s="479" t="s">
        <v>1</v>
      </c>
      <c r="F9" s="480"/>
      <c r="G9" s="478" t="s">
        <v>169</v>
      </c>
      <c r="H9" s="481" t="s">
        <v>88</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row>
    <row r="10" spans="1:156" ht="24" customHeight="1" x14ac:dyDescent="0.3">
      <c r="B10" s="372" t="s">
        <v>554</v>
      </c>
      <c r="C10" s="518" t="s">
        <v>1</v>
      </c>
      <c r="D10" s="519"/>
      <c r="E10" s="519"/>
      <c r="F10" s="519"/>
      <c r="G10" s="519"/>
      <c r="H10" s="52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row>
    <row r="11" spans="1:156" ht="24" customHeight="1" x14ac:dyDescent="0.3">
      <c r="B11" s="372" t="s">
        <v>556</v>
      </c>
      <c r="C11" s="461" t="s">
        <v>1</v>
      </c>
      <c r="D11" s="374" t="s">
        <v>126</v>
      </c>
      <c r="E11" s="438"/>
      <c r="F11" s="443" t="s">
        <v>231</v>
      </c>
      <c r="G11" s="439">
        <v>421</v>
      </c>
      <c r="H11" s="441" t="str">
        <f>VLOOKUP(G11,REV_CLASS_COM_IND,2)</f>
        <v>Commercial</v>
      </c>
      <c r="I11" s="80"/>
      <c r="J11" s="80"/>
      <c r="K11" s="80" t="s">
        <v>1</v>
      </c>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row>
    <row r="12" spans="1:156" ht="26" x14ac:dyDescent="0.3">
      <c r="B12" s="372" t="s">
        <v>555</v>
      </c>
      <c r="C12" s="528" t="s">
        <v>1</v>
      </c>
      <c r="D12" s="529"/>
      <c r="E12" s="530"/>
      <c r="F12" s="442" t="s">
        <v>127</v>
      </c>
      <c r="G12" s="440" t="s">
        <v>473</v>
      </c>
      <c r="H12" s="441" t="str">
        <f>VLOOKUP(G12,rate_lookup,2)</f>
        <v xml:space="preserve">     21-400 KW</v>
      </c>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row>
    <row r="13" spans="1:156" ht="24" customHeight="1" x14ac:dyDescent="0.3">
      <c r="B13" s="372" t="s">
        <v>64</v>
      </c>
      <c r="C13" s="502" t="s">
        <v>1</v>
      </c>
      <c r="D13" s="503"/>
      <c r="E13" s="503"/>
      <c r="F13" s="503"/>
      <c r="G13" s="503"/>
      <c r="H13" s="504"/>
      <c r="I13" s="80"/>
      <c r="J13" s="80" t="s">
        <v>1</v>
      </c>
      <c r="K13" s="80" t="s">
        <v>1</v>
      </c>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row>
    <row r="14" spans="1:156" ht="24" customHeight="1" x14ac:dyDescent="0.3">
      <c r="B14" s="372" t="s">
        <v>557</v>
      </c>
      <c r="C14" s="444" t="s">
        <v>13</v>
      </c>
      <c r="D14" s="462" t="s">
        <v>1</v>
      </c>
      <c r="E14" s="446" t="s">
        <v>14</v>
      </c>
      <c r="F14" s="445" t="s">
        <v>1</v>
      </c>
      <c r="G14" s="446" t="s">
        <v>15</v>
      </c>
      <c r="H14" s="447" t="s">
        <v>1</v>
      </c>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row>
    <row r="15" spans="1:156" ht="24" customHeight="1" x14ac:dyDescent="0.3">
      <c r="B15" s="372" t="s">
        <v>66</v>
      </c>
      <c r="C15" s="523" t="s">
        <v>1</v>
      </c>
      <c r="D15" s="523"/>
      <c r="E15" s="523"/>
      <c r="F15" s="523"/>
      <c r="G15" s="523"/>
      <c r="H15" s="524"/>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row>
    <row r="16" spans="1:156" ht="24" customHeight="1" x14ac:dyDescent="0.3">
      <c r="B16" s="372" t="s">
        <v>557</v>
      </c>
      <c r="C16" s="446" t="s">
        <v>13</v>
      </c>
      <c r="D16" s="500" t="s">
        <v>1</v>
      </c>
      <c r="E16" s="446" t="s">
        <v>14</v>
      </c>
      <c r="F16" s="500" t="s">
        <v>1</v>
      </c>
      <c r="G16" s="446" t="s">
        <v>15</v>
      </c>
      <c r="H16" s="448" t="s">
        <v>1</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row>
    <row r="17" spans="1:156" ht="24" customHeight="1" x14ac:dyDescent="0.3">
      <c r="B17" s="372" t="s">
        <v>16</v>
      </c>
      <c r="C17" s="523" t="s">
        <v>1</v>
      </c>
      <c r="D17" s="523"/>
      <c r="E17" s="523"/>
      <c r="F17" s="523"/>
      <c r="G17" s="523"/>
      <c r="H17" s="524"/>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row>
    <row r="18" spans="1:156" ht="24" customHeight="1" thickBot="1" x14ac:dyDescent="0.35">
      <c r="B18" s="373" t="s">
        <v>17</v>
      </c>
      <c r="C18" s="531" t="s">
        <v>1</v>
      </c>
      <c r="D18" s="531"/>
      <c r="E18" s="531"/>
      <c r="F18" s="531"/>
      <c r="G18" s="449" t="s">
        <v>18</v>
      </c>
      <c r="H18" s="464">
        <v>1000</v>
      </c>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row>
    <row r="19" spans="1:156" ht="18" customHeight="1" thickBot="1" x14ac:dyDescent="0.35">
      <c r="B19" s="1"/>
      <c r="C19" s="31"/>
      <c r="D19" s="31"/>
      <c r="E19" s="31"/>
      <c r="F19" s="31"/>
      <c r="G19" s="31"/>
      <c r="H19" s="37"/>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row>
    <row r="20" spans="1:156" ht="22.5" customHeight="1" thickBot="1" x14ac:dyDescent="0.3">
      <c r="A20" s="3" t="s">
        <v>19</v>
      </c>
      <c r="B20" s="532" t="s">
        <v>567</v>
      </c>
      <c r="C20" s="533"/>
      <c r="D20" s="533"/>
      <c r="E20" s="533"/>
      <c r="F20" s="533"/>
      <c r="G20" s="533"/>
      <c r="H20" s="534"/>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row>
    <row r="21" spans="1:156" ht="21.75" customHeight="1" x14ac:dyDescent="0.3">
      <c r="A21" s="3"/>
      <c r="B21" s="541" t="s">
        <v>561</v>
      </c>
      <c r="C21" s="551" t="s">
        <v>73</v>
      </c>
      <c r="D21" s="375"/>
      <c r="E21" s="375"/>
      <c r="F21" s="375"/>
      <c r="G21" s="375"/>
      <c r="H21" s="376"/>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row>
    <row r="22" spans="1:156" ht="21.75" customHeight="1" thickBot="1" x14ac:dyDescent="0.35">
      <c r="A22" s="3"/>
      <c r="B22" s="542"/>
      <c r="C22" s="552"/>
      <c r="D22" s="455"/>
      <c r="E22" s="455"/>
      <c r="F22" s="455"/>
      <c r="G22" s="455"/>
      <c r="H22" s="378"/>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row>
    <row r="23" spans="1:156" ht="21.75" customHeight="1" x14ac:dyDescent="0.3">
      <c r="B23" s="377" t="s">
        <v>20</v>
      </c>
      <c r="C23" s="456" t="s">
        <v>21</v>
      </c>
      <c r="D23" s="379" t="s">
        <v>62</v>
      </c>
      <c r="E23" s="513" t="s">
        <v>105</v>
      </c>
      <c r="F23" s="514"/>
      <c r="G23" s="379" t="s">
        <v>1</v>
      </c>
      <c r="H23" s="378"/>
      <c r="I23" s="82"/>
      <c r="J23" s="82"/>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row>
    <row r="24" spans="1:156" ht="21.75" customHeight="1" thickBot="1" x14ac:dyDescent="0.35">
      <c r="B24" s="377" t="s">
        <v>562</v>
      </c>
      <c r="C24" s="456" t="s">
        <v>22</v>
      </c>
      <c r="D24" s="380"/>
      <c r="E24" s="513" t="s">
        <v>106</v>
      </c>
      <c r="F24" s="514"/>
      <c r="G24" s="381"/>
      <c r="H24" s="378" t="s">
        <v>1</v>
      </c>
      <c r="I24" s="82"/>
      <c r="J24" s="82"/>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row>
    <row r="25" spans="1:156" ht="30" customHeight="1" thickBot="1" x14ac:dyDescent="0.35">
      <c r="B25" s="377" t="s">
        <v>23</v>
      </c>
      <c r="C25" s="459" t="s">
        <v>564</v>
      </c>
      <c r="D25" s="463" t="s">
        <v>251</v>
      </c>
      <c r="E25" s="459" t="s">
        <v>568</v>
      </c>
      <c r="F25" s="382"/>
      <c r="G25" s="454" t="s">
        <v>26</v>
      </c>
      <c r="H25" s="383">
        <v>4</v>
      </c>
      <c r="I25" s="80"/>
      <c r="J25" s="82"/>
      <c r="K25" s="80"/>
      <c r="L25" s="80"/>
      <c r="M25" s="80"/>
      <c r="N25" s="80"/>
      <c r="O25" s="80"/>
      <c r="P25" s="80"/>
      <c r="Q25" s="80" t="s">
        <v>1</v>
      </c>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row>
    <row r="26" spans="1:156" ht="21.75" customHeight="1" x14ac:dyDescent="0.3">
      <c r="B26" s="377"/>
      <c r="C26" s="456" t="s">
        <v>563</v>
      </c>
      <c r="D26" s="384">
        <f>VLOOKUP(D25,Voltage_Choice_VLKUP,2)</f>
        <v>208</v>
      </c>
      <c r="E26" s="456" t="s">
        <v>565</v>
      </c>
      <c r="F26" s="384">
        <f>VLOOKUP(D25,Voltage_Choice_VLKUP,3)</f>
        <v>3</v>
      </c>
      <c r="G26" s="455"/>
      <c r="H26" s="385" t="s">
        <v>1</v>
      </c>
      <c r="I26" s="80"/>
      <c r="J26" s="82"/>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row>
    <row r="27" spans="1:156" ht="21.75" customHeight="1" thickBot="1" x14ac:dyDescent="0.35">
      <c r="B27" s="377" t="s">
        <v>28</v>
      </c>
      <c r="C27" s="455"/>
      <c r="D27" s="455"/>
      <c r="E27" s="455"/>
      <c r="F27" s="455" t="s">
        <v>1</v>
      </c>
      <c r="G27" s="455"/>
      <c r="H27" s="385" t="s">
        <v>1</v>
      </c>
      <c r="I27" s="80"/>
      <c r="J27" s="80"/>
      <c r="K27" s="80"/>
      <c r="L27" s="80"/>
      <c r="M27" s="80"/>
      <c r="N27" s="80" t="s">
        <v>1</v>
      </c>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row>
    <row r="28" spans="1:156" ht="42.5" thickBot="1" x14ac:dyDescent="0.35">
      <c r="B28" s="386" t="s">
        <v>31</v>
      </c>
      <c r="C28" s="457" t="s">
        <v>32</v>
      </c>
      <c r="D28" s="465" t="s">
        <v>108</v>
      </c>
      <c r="E28" s="388" t="s">
        <v>160</v>
      </c>
      <c r="F28" s="465" t="s">
        <v>30</v>
      </c>
      <c r="G28" s="387"/>
      <c r="H28" s="389"/>
      <c r="I28" s="82"/>
      <c r="J28" s="80"/>
      <c r="K28" s="80"/>
      <c r="L28" s="80"/>
      <c r="M28" s="80"/>
      <c r="N28" s="80"/>
      <c r="O28" s="80"/>
      <c r="P28" s="80"/>
      <c r="Q28" s="80" t="s">
        <v>1</v>
      </c>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row>
    <row r="29" spans="1:156" ht="21.75" customHeight="1" thickBot="1" x14ac:dyDescent="0.35">
      <c r="I29" s="82"/>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row>
    <row r="30" spans="1:156" ht="22.5" customHeight="1" thickBot="1" x14ac:dyDescent="0.35">
      <c r="B30" s="553" t="s">
        <v>514</v>
      </c>
      <c r="C30" s="554"/>
      <c r="D30" s="554"/>
      <c r="E30" s="554"/>
      <c r="F30" s="554"/>
      <c r="G30" s="554"/>
      <c r="H30" s="555"/>
      <c r="I30" s="82"/>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row>
    <row r="31" spans="1:156" ht="99.75" customHeight="1" thickBot="1" x14ac:dyDescent="0.3">
      <c r="A31" s="80"/>
      <c r="B31" s="451" t="s">
        <v>33</v>
      </c>
      <c r="C31" s="450" t="s">
        <v>34</v>
      </c>
      <c r="D31" s="453" t="s">
        <v>29</v>
      </c>
      <c r="E31" s="450" t="s">
        <v>145</v>
      </c>
      <c r="F31" s="453" t="s">
        <v>94</v>
      </c>
      <c r="G31" s="521" t="s">
        <v>623</v>
      </c>
      <c r="H31" s="522"/>
      <c r="I31" s="82"/>
      <c r="J31" s="508" t="str">
        <f>IF(F31="CTs in Switchgear",AZ1,"")</f>
        <v/>
      </c>
      <c r="K31" s="508"/>
      <c r="L31" s="508"/>
      <c r="M31" s="508"/>
      <c r="N31" s="508"/>
      <c r="O31" s="508"/>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row>
    <row r="32" spans="1:156" ht="82.5" customHeight="1" thickBot="1" x14ac:dyDescent="0.3">
      <c r="A32" s="80"/>
      <c r="B32" s="451" t="s">
        <v>550</v>
      </c>
      <c r="C32" s="458">
        <v>1</v>
      </c>
      <c r="D32" s="452" t="s">
        <v>35</v>
      </c>
      <c r="E32" s="458"/>
      <c r="F32" s="511" t="s">
        <v>161</v>
      </c>
      <c r="G32" s="512"/>
      <c r="H32" s="392" t="str">
        <f>VLOOKUP(F31,F103:G108,2)</f>
        <v>Service Center</v>
      </c>
      <c r="I32" s="82"/>
      <c r="J32" s="508"/>
      <c r="K32" s="508"/>
      <c r="L32" s="508"/>
      <c r="M32" s="508"/>
      <c r="N32" s="508"/>
      <c r="O32" s="508"/>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row>
    <row r="33" spans="1:156" ht="42" customHeight="1" thickBot="1" x14ac:dyDescent="0.3">
      <c r="A33" s="80"/>
      <c r="B33" s="451" t="s">
        <v>559</v>
      </c>
      <c r="C33" s="458">
        <v>1</v>
      </c>
      <c r="D33" s="511" t="s">
        <v>560</v>
      </c>
      <c r="E33" s="511"/>
      <c r="F33" s="458"/>
      <c r="G33" s="390"/>
      <c r="H33" s="391"/>
      <c r="I33" s="82"/>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row>
    <row r="34" spans="1:156" ht="76.5" customHeight="1" thickBot="1" x14ac:dyDescent="0.3">
      <c r="A34" s="80"/>
      <c r="B34" s="451" t="s">
        <v>572</v>
      </c>
      <c r="C34" s="458"/>
      <c r="D34" s="511" t="s">
        <v>285</v>
      </c>
      <c r="E34" s="511"/>
      <c r="F34" s="511"/>
      <c r="G34" s="543"/>
      <c r="H34" s="544"/>
      <c r="I34" s="82"/>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row>
    <row r="35" spans="1:156" ht="38.25" customHeight="1" thickBot="1" x14ac:dyDescent="0.3">
      <c r="A35" s="80"/>
      <c r="B35" s="80"/>
      <c r="C35" s="80"/>
      <c r="D35" s="80"/>
      <c r="E35" s="80"/>
      <c r="F35" s="80"/>
      <c r="G35" s="80"/>
      <c r="H35" s="80"/>
      <c r="I35" s="82"/>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row>
    <row r="36" spans="1:156" ht="22.5" customHeight="1" thickBot="1" x14ac:dyDescent="0.35">
      <c r="A36" s="32" t="s">
        <v>1</v>
      </c>
      <c r="B36" s="545" t="s">
        <v>551</v>
      </c>
      <c r="C36" s="546" t="s">
        <v>1</v>
      </c>
      <c r="D36" s="546"/>
      <c r="E36" s="546"/>
      <c r="F36" s="546"/>
      <c r="G36" s="546" t="s">
        <v>1</v>
      </c>
      <c r="H36" s="547"/>
      <c r="I36" s="80"/>
      <c r="J36" s="159" t="s">
        <v>450</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row>
    <row r="37" spans="1:156" s="7" customFormat="1" ht="33" customHeight="1" thickBot="1" x14ac:dyDescent="0.35">
      <c r="A37" s="32" t="s">
        <v>1</v>
      </c>
      <c r="B37" s="263" t="s">
        <v>499</v>
      </c>
      <c r="C37" s="264" t="s">
        <v>109</v>
      </c>
      <c r="D37" s="265" t="s">
        <v>110</v>
      </c>
      <c r="E37" s="265" t="s">
        <v>37</v>
      </c>
      <c r="F37" s="265" t="s">
        <v>38</v>
      </c>
      <c r="G37" s="265" t="s">
        <v>39</v>
      </c>
      <c r="H37" s="266" t="s">
        <v>40</v>
      </c>
      <c r="I37" s="83"/>
      <c r="J37" s="101" t="s">
        <v>1</v>
      </c>
      <c r="K37" s="102"/>
      <c r="L37" s="137" t="s">
        <v>151</v>
      </c>
      <c r="M37" s="146">
        <v>0.95</v>
      </c>
      <c r="O37" s="53"/>
      <c r="U37" s="14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row>
    <row r="38" spans="1:156" ht="33" customHeight="1" x14ac:dyDescent="0.3">
      <c r="A38" s="535" t="s">
        <v>138</v>
      </c>
      <c r="B38" s="474" t="s">
        <v>134</v>
      </c>
      <c r="C38" s="501">
        <v>0</v>
      </c>
      <c r="D38" s="271"/>
      <c r="E38" s="272"/>
      <c r="F38" s="272"/>
      <c r="G38" s="271"/>
      <c r="H38" s="270" t="s">
        <v>1</v>
      </c>
      <c r="I38" s="80"/>
      <c r="J38" s="147" t="s">
        <v>451</v>
      </c>
      <c r="K38" s="139" t="s">
        <v>452</v>
      </c>
      <c r="L38" s="139" t="s">
        <v>453</v>
      </c>
      <c r="M38" s="148" t="s">
        <v>130</v>
      </c>
      <c r="O38" s="53"/>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row>
    <row r="39" spans="1:156" ht="33" customHeight="1" x14ac:dyDescent="0.3">
      <c r="A39" s="536"/>
      <c r="B39" s="475" t="s">
        <v>53</v>
      </c>
      <c r="C39" s="501">
        <v>0</v>
      </c>
      <c r="D39" s="271"/>
      <c r="E39" s="272"/>
      <c r="F39" s="272"/>
      <c r="G39" s="271"/>
      <c r="H39" s="270" t="s">
        <v>1</v>
      </c>
      <c r="I39" s="80"/>
      <c r="J39" s="103"/>
      <c r="K39" s="141">
        <f>L39/M39*1000/M37*1/1.732</f>
        <v>633.07807625298824</v>
      </c>
      <c r="L39" s="140">
        <v>500</v>
      </c>
      <c r="M39" s="149">
        <v>480</v>
      </c>
      <c r="O39" s="53"/>
      <c r="P39"/>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row>
    <row r="40" spans="1:156" ht="33" customHeight="1" x14ac:dyDescent="0.3">
      <c r="A40" s="536"/>
      <c r="B40" s="475" t="s">
        <v>41</v>
      </c>
      <c r="C40" s="501">
        <v>0</v>
      </c>
      <c r="D40" s="271"/>
      <c r="E40" s="272"/>
      <c r="F40" s="272"/>
      <c r="G40" s="271"/>
      <c r="H40" s="270" t="s">
        <v>1</v>
      </c>
      <c r="I40" s="80"/>
      <c r="J40" s="147" t="s">
        <v>454</v>
      </c>
      <c r="K40" s="139" t="s">
        <v>453</v>
      </c>
      <c r="L40" s="139" t="s">
        <v>25</v>
      </c>
      <c r="M40" s="148" t="s">
        <v>130</v>
      </c>
      <c r="O40" s="53"/>
      <c r="P40" s="136" t="s">
        <v>1</v>
      </c>
      <c r="U40" s="53"/>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row>
    <row r="41" spans="1:156" ht="33" customHeight="1" x14ac:dyDescent="0.3">
      <c r="A41" s="536"/>
      <c r="B41" s="475" t="s">
        <v>54</v>
      </c>
      <c r="C41" s="501">
        <v>0</v>
      </c>
      <c r="D41" s="271"/>
      <c r="E41" s="272"/>
      <c r="F41" s="272"/>
      <c r="G41" s="271"/>
      <c r="H41" s="270" t="s">
        <v>1</v>
      </c>
      <c r="I41" s="80"/>
      <c r="J41" s="150">
        <f>K41/M37</f>
        <v>1153.9276800000002</v>
      </c>
      <c r="K41" s="141">
        <f>L41*M41*M37*1.732/1000</f>
        <v>1096.2312960000002</v>
      </c>
      <c r="L41" s="140">
        <v>1388</v>
      </c>
      <c r="M41" s="149">
        <v>480</v>
      </c>
      <c r="O41" s="53"/>
      <c r="P41" s="136" t="s">
        <v>1</v>
      </c>
      <c r="U41" s="53"/>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row>
    <row r="42" spans="1:156" ht="33" customHeight="1" x14ac:dyDescent="0.3">
      <c r="A42" s="536"/>
      <c r="B42" s="475" t="s">
        <v>317</v>
      </c>
      <c r="C42" s="501">
        <v>0</v>
      </c>
      <c r="D42" s="271"/>
      <c r="E42" s="272"/>
      <c r="F42" s="272"/>
      <c r="G42" s="271"/>
      <c r="H42" s="270" t="s">
        <v>1</v>
      </c>
      <c r="I42" s="80"/>
      <c r="J42" s="147" t="s">
        <v>454</v>
      </c>
      <c r="K42" s="139" t="s">
        <v>453</v>
      </c>
      <c r="L42" s="100"/>
      <c r="M42" s="104"/>
      <c r="O42" s="53"/>
      <c r="P42" s="136" t="s">
        <v>1</v>
      </c>
      <c r="U42" s="53"/>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row>
    <row r="43" spans="1:156" ht="33" customHeight="1" x14ac:dyDescent="0.3">
      <c r="A43" s="536"/>
      <c r="B43" s="475" t="s">
        <v>52</v>
      </c>
      <c r="C43" s="501">
        <v>0</v>
      </c>
      <c r="D43" s="271"/>
      <c r="E43" s="272"/>
      <c r="F43" s="272"/>
      <c r="G43" s="271"/>
      <c r="H43" s="270" t="s">
        <v>1</v>
      </c>
      <c r="I43" s="80"/>
      <c r="J43" s="150">
        <f>K43/M37</f>
        <v>1214.7368421052631</v>
      </c>
      <c r="K43" s="142">
        <v>1154</v>
      </c>
      <c r="L43" s="53"/>
      <c r="M43" s="104"/>
      <c r="O43" s="53"/>
      <c r="P43" s="53"/>
      <c r="U43" s="53"/>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row>
    <row r="44" spans="1:156" ht="33" customHeight="1" x14ac:dyDescent="0.3">
      <c r="A44" s="536"/>
      <c r="B44" s="475" t="s">
        <v>315</v>
      </c>
      <c r="C44" s="501">
        <v>0</v>
      </c>
      <c r="D44" s="271"/>
      <c r="E44" s="272"/>
      <c r="F44" s="272"/>
      <c r="G44" s="271"/>
      <c r="H44" s="270" t="s">
        <v>1</v>
      </c>
      <c r="I44" s="80"/>
      <c r="J44" s="147" t="s">
        <v>454</v>
      </c>
      <c r="K44" s="139" t="s">
        <v>455</v>
      </c>
      <c r="L44" s="139" t="s">
        <v>456</v>
      </c>
      <c r="M44" s="104"/>
      <c r="O44" s="53"/>
      <c r="P44" s="136" t="s">
        <v>1</v>
      </c>
      <c r="U44" s="53"/>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row>
    <row r="45" spans="1:156" ht="33" customHeight="1" thickBot="1" x14ac:dyDescent="0.35">
      <c r="A45" s="536"/>
      <c r="B45" s="475" t="s">
        <v>54</v>
      </c>
      <c r="C45" s="501">
        <v>0</v>
      </c>
      <c r="D45" s="271"/>
      <c r="E45" s="272"/>
      <c r="F45" s="272"/>
      <c r="G45" s="271"/>
      <c r="H45" s="270" t="s">
        <v>1</v>
      </c>
      <c r="I45" s="80"/>
      <c r="J45" s="151">
        <f>K45/M37</f>
        <v>19.631578947368421</v>
      </c>
      <c r="K45" s="152">
        <f>L45*0.746</f>
        <v>18.649999999999999</v>
      </c>
      <c r="L45" s="138">
        <v>25</v>
      </c>
      <c r="M45" s="50"/>
      <c r="O45" s="53"/>
      <c r="P45" s="136" t="s">
        <v>1</v>
      </c>
      <c r="T45" s="145"/>
      <c r="U45" s="53"/>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row>
    <row r="46" spans="1:156" ht="33" customHeight="1" thickBot="1" x14ac:dyDescent="0.3">
      <c r="A46" s="536"/>
      <c r="B46" s="474" t="s">
        <v>113</v>
      </c>
      <c r="C46" s="501">
        <v>0</v>
      </c>
      <c r="D46" s="271"/>
      <c r="E46" s="272"/>
      <c r="F46" s="272"/>
      <c r="G46" s="271"/>
      <c r="H46" s="270" t="s">
        <v>1</v>
      </c>
      <c r="I46" s="80"/>
      <c r="J46" s="53"/>
      <c r="K46" s="53"/>
      <c r="L46" s="53"/>
      <c r="M46" s="53"/>
      <c r="O46" s="53"/>
      <c r="P46" s="80"/>
      <c r="Q46" s="145"/>
      <c r="R46" s="145"/>
      <c r="S46" s="145"/>
      <c r="T46" s="145"/>
      <c r="U46" s="145"/>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row>
    <row r="47" spans="1:156" ht="33" customHeight="1" x14ac:dyDescent="0.3">
      <c r="A47" s="536"/>
      <c r="B47" s="475" t="s">
        <v>53</v>
      </c>
      <c r="C47" s="501">
        <v>0</v>
      </c>
      <c r="D47" s="271"/>
      <c r="E47" s="272"/>
      <c r="F47" s="272"/>
      <c r="G47" s="271"/>
      <c r="H47" s="270" t="s">
        <v>1</v>
      </c>
      <c r="I47" s="80"/>
      <c r="J47" s="153"/>
      <c r="K47" s="154"/>
      <c r="L47" s="137" t="s">
        <v>151</v>
      </c>
      <c r="M47" s="146">
        <v>0.95</v>
      </c>
      <c r="O47"/>
      <c r="P47" s="53"/>
      <c r="Q47" s="2" t="s">
        <v>1</v>
      </c>
      <c r="U47" s="53"/>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row>
    <row r="48" spans="1:156" ht="33" customHeight="1" x14ac:dyDescent="0.3">
      <c r="A48" s="536"/>
      <c r="B48" s="475" t="s">
        <v>41</v>
      </c>
      <c r="C48" s="501">
        <v>0</v>
      </c>
      <c r="D48" s="271"/>
      <c r="E48" s="272"/>
      <c r="F48" s="272"/>
      <c r="G48" s="271"/>
      <c r="H48" s="270" t="s">
        <v>1</v>
      </c>
      <c r="I48" s="80"/>
      <c r="J48" s="147" t="s">
        <v>458</v>
      </c>
      <c r="K48" s="139" t="s">
        <v>25</v>
      </c>
      <c r="L48" s="139" t="s">
        <v>453</v>
      </c>
      <c r="M48" s="148" t="s">
        <v>130</v>
      </c>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1:148" ht="33" customHeight="1" x14ac:dyDescent="0.3">
      <c r="A49" s="536"/>
      <c r="B49" s="475" t="s">
        <v>54</v>
      </c>
      <c r="C49" s="501">
        <v>0</v>
      </c>
      <c r="D49" s="271"/>
      <c r="E49" s="272"/>
      <c r="F49" s="272"/>
      <c r="G49" s="271"/>
      <c r="H49" s="270" t="s">
        <v>1</v>
      </c>
      <c r="I49" s="80"/>
      <c r="J49" s="155"/>
      <c r="K49" s="141">
        <f>L49*1000/M49/M47</f>
        <v>100</v>
      </c>
      <c r="L49" s="140">
        <v>11.4</v>
      </c>
      <c r="M49" s="149">
        <v>120</v>
      </c>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1:148" ht="33" customHeight="1" x14ac:dyDescent="0.3">
      <c r="A50" s="536"/>
      <c r="B50" s="475" t="s">
        <v>53</v>
      </c>
      <c r="C50" s="501">
        <v>0</v>
      </c>
      <c r="D50" s="271"/>
      <c r="E50" s="272"/>
      <c r="F50" s="272"/>
      <c r="G50" s="271"/>
      <c r="H50" s="270" t="s">
        <v>1</v>
      </c>
      <c r="I50" s="80"/>
      <c r="J50" s="147" t="s">
        <v>459</v>
      </c>
      <c r="K50" s="139" t="s">
        <v>457</v>
      </c>
      <c r="L50" s="139" t="s">
        <v>25</v>
      </c>
      <c r="M50" s="148" t="s">
        <v>130</v>
      </c>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1:148" ht="33" customHeight="1" x14ac:dyDescent="0.3">
      <c r="A51" s="536"/>
      <c r="B51" s="475" t="s">
        <v>541</v>
      </c>
      <c r="C51" s="501">
        <v>0</v>
      </c>
      <c r="D51" s="271"/>
      <c r="E51" s="272"/>
      <c r="F51" s="272"/>
      <c r="G51" s="271"/>
      <c r="H51" s="270" t="s">
        <v>1</v>
      </c>
      <c r="I51" s="80"/>
      <c r="J51" s="156">
        <f>M51*L51/1000/M47</f>
        <v>12.631578947368421</v>
      </c>
      <c r="K51" s="144">
        <f>M51*L51*M47/1000</f>
        <v>11.4</v>
      </c>
      <c r="L51" s="140">
        <v>100</v>
      </c>
      <c r="M51" s="149">
        <v>120</v>
      </c>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1:148" ht="33" customHeight="1" x14ac:dyDescent="0.25">
      <c r="A52" s="536"/>
      <c r="B52" s="475" t="s">
        <v>315</v>
      </c>
      <c r="C52" s="501">
        <v>0</v>
      </c>
      <c r="D52" s="271"/>
      <c r="E52" s="272"/>
      <c r="F52" s="272"/>
      <c r="G52" s="271"/>
      <c r="H52" s="270" t="s">
        <v>1</v>
      </c>
      <c r="I52" s="80"/>
      <c r="J52" s="155"/>
      <c r="K52" s="10"/>
      <c r="L52" s="10"/>
      <c r="M52" s="157"/>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1:148" ht="33" customHeight="1" thickBot="1" x14ac:dyDescent="0.35">
      <c r="A53" s="537"/>
      <c r="B53" s="475" t="s">
        <v>54</v>
      </c>
      <c r="C53" s="501">
        <v>0</v>
      </c>
      <c r="D53" s="273"/>
      <c r="E53" s="274"/>
      <c r="F53" s="274"/>
      <c r="G53" s="273"/>
      <c r="H53" s="270" t="s">
        <v>1</v>
      </c>
      <c r="I53" s="80"/>
      <c r="J53" s="147" t="s">
        <v>459</v>
      </c>
      <c r="K53" s="139" t="s">
        <v>455</v>
      </c>
      <c r="L53" s="139" t="s">
        <v>456</v>
      </c>
      <c r="M53" s="157"/>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8" ht="33" customHeight="1" thickBot="1" x14ac:dyDescent="0.35">
      <c r="A54" s="275"/>
      <c r="B54" s="276" t="s">
        <v>237</v>
      </c>
      <c r="C54" s="277">
        <f>SUM(C38:C53)</f>
        <v>0</v>
      </c>
      <c r="D54" s="278">
        <f>SUM(D38:D53)</f>
        <v>0</v>
      </c>
      <c r="E54" s="279"/>
      <c r="F54" s="120"/>
      <c r="G54" s="280">
        <v>0</v>
      </c>
      <c r="H54" s="281" t="s">
        <v>237</v>
      </c>
      <c r="I54" s="80"/>
      <c r="J54" s="151">
        <f>K54/M47</f>
        <v>19.631578947368421</v>
      </c>
      <c r="K54" s="152">
        <f>L54*0.746</f>
        <v>18.649999999999999</v>
      </c>
      <c r="L54" s="138">
        <v>25</v>
      </c>
      <c r="M54" s="158"/>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8" ht="33" customHeight="1" thickBot="1" x14ac:dyDescent="0.35">
      <c r="A55" s="429"/>
      <c r="B55" s="430"/>
      <c r="C55" s="431"/>
      <c r="D55" s="432"/>
      <c r="E55" s="433"/>
      <c r="F55" s="434"/>
      <c r="G55" s="435"/>
      <c r="H55" s="436"/>
      <c r="I55" s="80"/>
      <c r="M55" s="145"/>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8" ht="33" customHeight="1" thickBot="1" x14ac:dyDescent="0.3">
      <c r="A56" s="429"/>
      <c r="B56" s="548" t="s">
        <v>552</v>
      </c>
      <c r="C56" s="549" t="s">
        <v>1</v>
      </c>
      <c r="D56" s="549"/>
      <c r="E56" s="549"/>
      <c r="F56" s="549"/>
      <c r="G56" s="549" t="s">
        <v>1</v>
      </c>
      <c r="H56" s="550"/>
      <c r="I56" s="80"/>
      <c r="M56" s="145"/>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8" ht="33" customHeight="1" x14ac:dyDescent="0.25">
      <c r="A57" s="538" t="s">
        <v>139</v>
      </c>
      <c r="B57" s="482" t="s">
        <v>53</v>
      </c>
      <c r="C57" s="267">
        <v>0</v>
      </c>
      <c r="D57" s="483"/>
      <c r="E57" s="484"/>
      <c r="F57" s="484"/>
      <c r="G57" s="485"/>
      <c r="H57" s="486" t="s">
        <v>1</v>
      </c>
      <c r="I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8" ht="33" customHeight="1" x14ac:dyDescent="0.25">
      <c r="A58" s="539"/>
      <c r="B58" s="475" t="s">
        <v>316</v>
      </c>
      <c r="C58" s="267">
        <v>0</v>
      </c>
      <c r="D58" s="268"/>
      <c r="E58" s="269"/>
      <c r="F58" s="269"/>
      <c r="G58" s="282"/>
      <c r="H58" s="270" t="s">
        <v>1</v>
      </c>
      <c r="I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8" ht="33" customHeight="1" x14ac:dyDescent="0.25">
      <c r="A59" s="539"/>
      <c r="B59" s="475" t="s">
        <v>316</v>
      </c>
      <c r="C59" s="267">
        <v>0</v>
      </c>
      <c r="D59" s="268"/>
      <c r="E59" s="269"/>
      <c r="F59" s="269"/>
      <c r="G59" s="282"/>
      <c r="H59" s="270" t="s">
        <v>1</v>
      </c>
      <c r="I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8" ht="33" customHeight="1" x14ac:dyDescent="0.25">
      <c r="A60" s="539"/>
      <c r="B60" s="475" t="s">
        <v>52</v>
      </c>
      <c r="C60" s="267">
        <v>0</v>
      </c>
      <c r="D60" s="268"/>
      <c r="E60" s="269"/>
      <c r="F60" s="269"/>
      <c r="G60" s="282"/>
      <c r="H60" s="270" t="s">
        <v>1</v>
      </c>
      <c r="I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row>
    <row r="61" spans="1:148" ht="33" customHeight="1" x14ac:dyDescent="0.25">
      <c r="A61" s="539"/>
      <c r="B61" s="475" t="s">
        <v>52</v>
      </c>
      <c r="C61" s="267">
        <v>0</v>
      </c>
      <c r="D61" s="268"/>
      <c r="E61" s="269"/>
      <c r="F61" s="269"/>
      <c r="G61" s="282"/>
      <c r="H61" s="270" t="s">
        <v>1</v>
      </c>
      <c r="I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row>
    <row r="62" spans="1:148" ht="33" customHeight="1" x14ac:dyDescent="0.25">
      <c r="A62" s="539"/>
      <c r="B62" s="475" t="s">
        <v>41</v>
      </c>
      <c r="C62" s="267">
        <v>0</v>
      </c>
      <c r="D62" s="268"/>
      <c r="E62" s="269"/>
      <c r="F62" s="269"/>
      <c r="G62" s="282"/>
      <c r="H62" s="270" t="s">
        <v>1</v>
      </c>
      <c r="I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row>
    <row r="63" spans="1:148" ht="33" customHeight="1" x14ac:dyDescent="0.25">
      <c r="A63" s="539"/>
      <c r="B63" s="475" t="s">
        <v>53</v>
      </c>
      <c r="C63" s="267">
        <v>0</v>
      </c>
      <c r="D63" s="268"/>
      <c r="E63" s="269"/>
      <c r="F63" s="269"/>
      <c r="G63" s="282"/>
      <c r="H63" s="270" t="s">
        <v>1</v>
      </c>
      <c r="I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row>
    <row r="64" spans="1:148" ht="33" customHeight="1" thickBot="1" x14ac:dyDescent="0.3">
      <c r="A64" s="539"/>
      <c r="B64" s="475" t="s">
        <v>316</v>
      </c>
      <c r="C64" s="267">
        <v>0</v>
      </c>
      <c r="D64" s="283"/>
      <c r="E64" s="284"/>
      <c r="F64" s="284"/>
      <c r="G64" s="285"/>
      <c r="H64" s="270" t="s">
        <v>1</v>
      </c>
      <c r="I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row>
    <row r="65" spans="1:157" ht="33" customHeight="1" thickBot="1" x14ac:dyDescent="0.35">
      <c r="A65" s="539"/>
      <c r="B65" s="476" t="s">
        <v>102</v>
      </c>
      <c r="C65" s="277">
        <f>SUM(C57:C64)</f>
        <v>0</v>
      </c>
      <c r="D65" s="278">
        <f>SUM(D57:D64)</f>
        <v>0</v>
      </c>
      <c r="E65" s="279"/>
      <c r="F65" s="120"/>
      <c r="G65" s="280"/>
      <c r="H65" s="286" t="s">
        <v>101</v>
      </c>
      <c r="I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row>
    <row r="66" spans="1:157" ht="33" customHeight="1" x14ac:dyDescent="0.25">
      <c r="A66" s="539"/>
      <c r="B66" s="475" t="s">
        <v>134</v>
      </c>
      <c r="C66" s="267">
        <v>0</v>
      </c>
      <c r="D66" s="268"/>
      <c r="E66" s="269"/>
      <c r="F66" s="269"/>
      <c r="G66" s="282"/>
      <c r="H66" s="270"/>
      <c r="I66" s="80"/>
      <c r="N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row>
    <row r="67" spans="1:157" ht="33" customHeight="1" thickBot="1" x14ac:dyDescent="0.3">
      <c r="A67" s="539"/>
      <c r="B67" s="475" t="s">
        <v>317</v>
      </c>
      <c r="C67" s="267">
        <v>0</v>
      </c>
      <c r="D67" s="268"/>
      <c r="E67" s="269"/>
      <c r="F67" s="269"/>
      <c r="G67" s="282"/>
      <c r="H67" s="270"/>
      <c r="I67" s="80"/>
      <c r="N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row>
    <row r="68" spans="1:157" ht="33" customHeight="1" thickBot="1" x14ac:dyDescent="0.35">
      <c r="A68" s="540"/>
      <c r="B68" s="276" t="s">
        <v>104</v>
      </c>
      <c r="C68" s="277">
        <f>SUM(C66:C67)</f>
        <v>0</v>
      </c>
      <c r="D68" s="278">
        <f>SUM(D66:D67)</f>
        <v>0</v>
      </c>
      <c r="E68" s="279"/>
      <c r="F68" s="120"/>
      <c r="G68" s="280"/>
      <c r="H68" s="286" t="s">
        <v>100</v>
      </c>
      <c r="I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row>
    <row r="69" spans="1:157" ht="33" customHeight="1" thickBot="1" x14ac:dyDescent="0.35">
      <c r="A69" s="287"/>
      <c r="B69" s="241" t="s">
        <v>235</v>
      </c>
      <c r="C69" s="288">
        <f>C68+C65</f>
        <v>0</v>
      </c>
      <c r="D69" s="288">
        <f>D68+D65</f>
        <v>0</v>
      </c>
      <c r="E69" s="289"/>
      <c r="F69" s="185"/>
      <c r="G69" s="290"/>
      <c r="H69" s="291" t="s">
        <v>236</v>
      </c>
      <c r="I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row>
    <row r="70" spans="1:157" ht="33" customHeight="1" thickBot="1" x14ac:dyDescent="0.35">
      <c r="A70" s="262"/>
      <c r="B70" s="292" t="s">
        <v>132</v>
      </c>
      <c r="C70" s="293">
        <f>SUM(C54+C68+C65)</f>
        <v>0</v>
      </c>
      <c r="D70" s="294">
        <f>SUM(D54+D68+D65)</f>
        <v>0</v>
      </c>
      <c r="E70" s="294"/>
      <c r="F70" s="185"/>
      <c r="G70" s="295" t="s">
        <v>1</v>
      </c>
      <c r="H70" s="296" t="s">
        <v>1</v>
      </c>
      <c r="I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row>
    <row r="71" spans="1:157" ht="15.75" customHeight="1" thickBot="1" x14ac:dyDescent="0.3">
      <c r="A71" s="1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row>
    <row r="72" spans="1:157" ht="22.5" customHeight="1" thickBot="1" x14ac:dyDescent="0.35">
      <c r="A72" s="10"/>
      <c r="B72" s="11" t="s">
        <v>42</v>
      </c>
      <c r="C72" s="505" t="s">
        <v>1</v>
      </c>
      <c r="D72" s="506"/>
      <c r="E72" s="506"/>
      <c r="F72" s="506"/>
      <c r="G72" s="506"/>
      <c r="H72" s="507"/>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row>
    <row r="73" spans="1:157" ht="60.75" customHeight="1" thickBot="1" x14ac:dyDescent="0.35">
      <c r="A73" s="10"/>
      <c r="B73" s="6" t="s">
        <v>461</v>
      </c>
      <c r="C73" s="505" t="s">
        <v>1</v>
      </c>
      <c r="D73" s="506"/>
      <c r="E73" s="506"/>
      <c r="F73" s="506"/>
      <c r="G73" s="506"/>
      <c r="H73" s="507"/>
      <c r="I73" s="80"/>
      <c r="J73" s="80"/>
      <c r="K73" s="85"/>
      <c r="L73" s="84"/>
      <c r="M73" s="86"/>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row>
    <row r="74" spans="1:157" ht="38.25" customHeight="1" x14ac:dyDescent="0.25">
      <c r="A74" s="10"/>
      <c r="E74" s="4"/>
      <c r="F74" s="4"/>
      <c r="G74" s="4"/>
      <c r="J74" s="80"/>
      <c r="K74" s="85"/>
      <c r="L74" s="84"/>
      <c r="M74" s="86"/>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row>
    <row r="75" spans="1:157" ht="38.25" customHeight="1" x14ac:dyDescent="0.3">
      <c r="A75" s="10"/>
      <c r="B75" s="14" t="s">
        <v>312</v>
      </c>
      <c r="E75" s="4"/>
      <c r="F75" s="4"/>
      <c r="G75" s="4"/>
      <c r="J75" s="80"/>
      <c r="K75" s="84"/>
      <c r="L75" s="84"/>
      <c r="M75" s="86"/>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row>
    <row r="76" spans="1:157" ht="34.5" customHeight="1" x14ac:dyDescent="0.3">
      <c r="B76" s="88" t="s">
        <v>231</v>
      </c>
      <c r="C76" s="88" t="s">
        <v>232</v>
      </c>
      <c r="F76" s="14" t="s">
        <v>45</v>
      </c>
      <c r="G76" s="13"/>
      <c r="H76" s="13"/>
      <c r="I76" s="13"/>
      <c r="J76" s="84"/>
      <c r="K76" s="20"/>
      <c r="L76" s="20"/>
      <c r="M76" s="86"/>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row>
    <row r="77" spans="1:157" x14ac:dyDescent="0.3">
      <c r="B77" s="30">
        <v>421</v>
      </c>
      <c r="C77" s="30" t="s">
        <v>571</v>
      </c>
      <c r="F77" s="13" t="s">
        <v>5</v>
      </c>
      <c r="G77" s="13" t="s">
        <v>46</v>
      </c>
      <c r="H77" s="13" t="s">
        <v>47</v>
      </c>
      <c r="I77" s="13" t="s">
        <v>48</v>
      </c>
      <c r="J77" s="84"/>
      <c r="K77" s="20"/>
      <c r="L77" s="20"/>
      <c r="M77" s="86"/>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row>
    <row r="78" spans="1:157" x14ac:dyDescent="0.3">
      <c r="B78" s="30">
        <v>422</v>
      </c>
      <c r="C78" s="30" t="s">
        <v>570</v>
      </c>
      <c r="F78" s="16" t="s">
        <v>49</v>
      </c>
      <c r="G78" s="19">
        <v>2076294517</v>
      </c>
      <c r="H78" s="19">
        <v>2072428123</v>
      </c>
      <c r="I78" s="20" t="s">
        <v>50</v>
      </c>
      <c r="J78" s="87"/>
      <c r="K78" s="2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row>
    <row r="79" spans="1:157" x14ac:dyDescent="0.3">
      <c r="B79" s="460" t="s">
        <v>569</v>
      </c>
      <c r="C79" s="30" t="s">
        <v>569</v>
      </c>
      <c r="F79" s="16" t="s">
        <v>537</v>
      </c>
      <c r="G79" s="19">
        <v>2072423515</v>
      </c>
      <c r="I79" s="20" t="s">
        <v>538</v>
      </c>
      <c r="J79" s="87"/>
      <c r="K79" s="20"/>
      <c r="L79" s="20"/>
      <c r="M79" s="86"/>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row>
    <row r="80" spans="1:157" x14ac:dyDescent="0.3">
      <c r="B80" s="14" t="s">
        <v>245</v>
      </c>
      <c r="C80" s="14" t="s">
        <v>130</v>
      </c>
      <c r="D80" s="14" t="s">
        <v>55</v>
      </c>
      <c r="F80" s="16" t="s">
        <v>6</v>
      </c>
      <c r="G80" s="19">
        <v>2076291489</v>
      </c>
      <c r="H80" s="19">
        <v>2076294982</v>
      </c>
      <c r="I80" s="20" t="s">
        <v>616</v>
      </c>
      <c r="J80" s="20"/>
      <c r="K80" s="20"/>
      <c r="L80" s="20"/>
      <c r="M80" s="86"/>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row>
    <row r="81" spans="1:157" x14ac:dyDescent="0.3">
      <c r="F81" s="16" t="s">
        <v>610</v>
      </c>
      <c r="G81" s="19">
        <v>2072424092</v>
      </c>
      <c r="H81" s="19">
        <v>2076292541</v>
      </c>
      <c r="I81" s="20" t="s">
        <v>611</v>
      </c>
      <c r="K81" s="20"/>
      <c r="N81" s="19"/>
      <c r="O81" s="80"/>
      <c r="P81" s="2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row>
    <row r="82" spans="1:157" x14ac:dyDescent="0.3">
      <c r="B82" s="22" t="s">
        <v>246</v>
      </c>
      <c r="C82" s="22">
        <v>208</v>
      </c>
      <c r="D82" s="22">
        <v>1</v>
      </c>
      <c r="F82" s="16" t="s">
        <v>294</v>
      </c>
      <c r="G82" s="19">
        <v>2076294552</v>
      </c>
      <c r="H82" s="19">
        <v>2076294925</v>
      </c>
      <c r="I82" s="20" t="s">
        <v>293</v>
      </c>
      <c r="J82" s="20"/>
      <c r="K82" s="84"/>
      <c r="L82" s="86"/>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row>
    <row r="83" spans="1:157" x14ac:dyDescent="0.3">
      <c r="B83" s="22" t="s">
        <v>247</v>
      </c>
      <c r="C83" s="22">
        <v>240</v>
      </c>
      <c r="D83" s="22">
        <v>1</v>
      </c>
      <c r="F83" s="16" t="s">
        <v>614</v>
      </c>
      <c r="G83" s="19">
        <v>2072425744</v>
      </c>
      <c r="H83" s="19" t="s">
        <v>1</v>
      </c>
      <c r="I83" s="20" t="s">
        <v>615</v>
      </c>
      <c r="K83" s="85"/>
      <c r="L83" s="86"/>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row>
    <row r="84" spans="1:157" x14ac:dyDescent="0.3">
      <c r="B84" s="22" t="s">
        <v>248</v>
      </c>
      <c r="C84" s="22">
        <v>120</v>
      </c>
      <c r="D84" s="22">
        <v>1</v>
      </c>
      <c r="F84" s="16" t="s">
        <v>617</v>
      </c>
      <c r="G84" s="19">
        <v>2076291487</v>
      </c>
      <c r="H84" s="19"/>
      <c r="I84" s="20" t="s">
        <v>618</v>
      </c>
      <c r="K84" s="85"/>
      <c r="L84" s="86"/>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row>
    <row r="85" spans="1:157" x14ac:dyDescent="0.3">
      <c r="B85" s="22" t="s">
        <v>249</v>
      </c>
      <c r="C85" s="22">
        <v>277</v>
      </c>
      <c r="D85" s="22">
        <v>1</v>
      </c>
      <c r="F85" s="16" t="s">
        <v>509</v>
      </c>
      <c r="G85" s="19">
        <v>2076294516</v>
      </c>
      <c r="H85" s="19" t="s">
        <v>1</v>
      </c>
      <c r="I85" s="20" t="s">
        <v>508</v>
      </c>
      <c r="J85" s="20"/>
      <c r="K85" s="85"/>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row>
    <row r="86" spans="1:157" x14ac:dyDescent="0.3">
      <c r="B86" s="22" t="s">
        <v>250</v>
      </c>
      <c r="C86" s="22">
        <v>480</v>
      </c>
      <c r="D86" s="22">
        <v>1</v>
      </c>
      <c r="F86" s="16" t="s">
        <v>500</v>
      </c>
      <c r="G86" s="19">
        <v>2076294578</v>
      </c>
      <c r="H86" s="19" t="s">
        <v>1</v>
      </c>
      <c r="I86" s="20" t="s">
        <v>501</v>
      </c>
      <c r="J86" s="20"/>
      <c r="K86" s="85"/>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row>
    <row r="87" spans="1:157" x14ac:dyDescent="0.3">
      <c r="B87" s="22" t="s">
        <v>251</v>
      </c>
      <c r="C87" s="22">
        <v>208</v>
      </c>
      <c r="D87" s="22">
        <v>3</v>
      </c>
      <c r="F87" s="14" t="s">
        <v>129</v>
      </c>
      <c r="G87" s="14" t="s">
        <v>128</v>
      </c>
      <c r="H87" s="14" t="s">
        <v>261</v>
      </c>
      <c r="J87" s="84"/>
      <c r="K87" s="85"/>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row>
    <row r="88" spans="1:157" x14ac:dyDescent="0.3">
      <c r="B88" s="22" t="s">
        <v>252</v>
      </c>
      <c r="C88" s="22">
        <v>240</v>
      </c>
      <c r="D88" s="22">
        <v>3</v>
      </c>
      <c r="F88" s="188" t="s">
        <v>471</v>
      </c>
      <c r="G88" s="14" t="s">
        <v>308</v>
      </c>
      <c r="H88" s="16" t="s">
        <v>73</v>
      </c>
      <c r="J88" s="86"/>
      <c r="K88" s="85"/>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row>
    <row r="89" spans="1:157" x14ac:dyDescent="0.3">
      <c r="B89" s="21" t="s">
        <v>253</v>
      </c>
      <c r="C89" s="107">
        <v>12470</v>
      </c>
      <c r="D89" s="22">
        <v>3</v>
      </c>
      <c r="F89" s="188" t="s">
        <v>472</v>
      </c>
      <c r="G89" s="14" t="s">
        <v>308</v>
      </c>
      <c r="H89" s="16" t="s">
        <v>72</v>
      </c>
      <c r="I89" s="87" t="s">
        <v>1</v>
      </c>
      <c r="J89" s="13"/>
      <c r="K89" s="85"/>
      <c r="L89" s="86"/>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row>
    <row r="90" spans="1:157" x14ac:dyDescent="0.3">
      <c r="B90" s="22" t="s">
        <v>254</v>
      </c>
      <c r="C90" s="22">
        <v>480</v>
      </c>
      <c r="D90" s="22">
        <v>3</v>
      </c>
      <c r="F90" s="188" t="s">
        <v>468</v>
      </c>
      <c r="G90" s="14" t="s">
        <v>307</v>
      </c>
      <c r="H90" s="16" t="s">
        <v>76</v>
      </c>
      <c r="I90" s="87"/>
      <c r="J90" s="13"/>
      <c r="K90" s="85"/>
      <c r="L90" s="86"/>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c r="ER90" s="80"/>
      <c r="ES90" s="80"/>
      <c r="ET90" s="80"/>
      <c r="EU90" s="80"/>
      <c r="EV90" s="80"/>
      <c r="EW90" s="80"/>
      <c r="EX90" s="80"/>
      <c r="EY90" s="80"/>
      <c r="EZ90" s="80"/>
    </row>
    <row r="91" spans="1:157" x14ac:dyDescent="0.3">
      <c r="B91" s="22" t="s">
        <v>255</v>
      </c>
      <c r="C91" s="22">
        <v>34500</v>
      </c>
      <c r="D91" s="22">
        <v>3</v>
      </c>
      <c r="F91" s="188" t="s">
        <v>473</v>
      </c>
      <c r="G91" s="14" t="s">
        <v>307</v>
      </c>
      <c r="H91" s="16" t="s">
        <v>558</v>
      </c>
      <c r="I91" s="87"/>
      <c r="J91" s="13"/>
      <c r="K91" s="85"/>
      <c r="L91" s="86"/>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row>
    <row r="92" spans="1:157" x14ac:dyDescent="0.3">
      <c r="B92" s="22" t="s">
        <v>256</v>
      </c>
      <c r="C92" s="22">
        <v>480</v>
      </c>
      <c r="D92" s="22">
        <v>3</v>
      </c>
      <c r="F92" s="188" t="s">
        <v>469</v>
      </c>
      <c r="G92" s="14" t="s">
        <v>307</v>
      </c>
      <c r="H92" s="14" t="s">
        <v>60</v>
      </c>
      <c r="I92" s="87"/>
      <c r="J92" s="13"/>
      <c r="K92" s="85"/>
      <c r="L92" s="86"/>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row>
    <row r="93" spans="1:157" x14ac:dyDescent="0.3">
      <c r="F93" s="188" t="s">
        <v>466</v>
      </c>
      <c r="G93" s="14" t="s">
        <v>307</v>
      </c>
      <c r="H93" s="16">
        <v>3</v>
      </c>
      <c r="I93" s="87"/>
      <c r="J93" s="13"/>
      <c r="K93" s="85"/>
      <c r="L93" s="86"/>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row>
    <row r="94" spans="1:157" x14ac:dyDescent="0.3">
      <c r="F94" s="188" t="s">
        <v>467</v>
      </c>
      <c r="G94" s="14" t="s">
        <v>307</v>
      </c>
      <c r="H94" s="16">
        <v>4</v>
      </c>
      <c r="I94" s="87" t="s">
        <v>1</v>
      </c>
      <c r="J94" s="13"/>
      <c r="K94" s="85"/>
      <c r="L94" s="86"/>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row>
    <row r="95" spans="1:157" x14ac:dyDescent="0.3">
      <c r="F95" s="188" t="s">
        <v>464</v>
      </c>
      <c r="G95" s="14" t="s">
        <v>306</v>
      </c>
      <c r="I95" s="84"/>
      <c r="J95" s="13"/>
      <c r="K95" s="85"/>
      <c r="L95" s="85"/>
      <c r="M95" s="86"/>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row>
    <row r="96" spans="1:157" ht="26" x14ac:dyDescent="0.3">
      <c r="A96" s="16"/>
      <c r="B96" s="14" t="s">
        <v>613</v>
      </c>
      <c r="C96" s="88" t="s">
        <v>260</v>
      </c>
      <c r="D96" s="88" t="s">
        <v>44</v>
      </c>
      <c r="F96" s="188" t="s">
        <v>470</v>
      </c>
      <c r="G96" s="14" t="s">
        <v>306</v>
      </c>
      <c r="I96" s="84"/>
      <c r="J96" s="13"/>
      <c r="K96" s="85"/>
      <c r="L96" s="85"/>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c r="ER96" s="80"/>
      <c r="ES96" s="80"/>
      <c r="ET96" s="80"/>
      <c r="EU96" s="80"/>
      <c r="EV96" s="80"/>
      <c r="EW96" s="80"/>
      <c r="EX96" s="80"/>
      <c r="EY96" s="80"/>
      <c r="EZ96" s="80"/>
    </row>
    <row r="97" spans="2:157" x14ac:dyDescent="0.3">
      <c r="B97" s="16" t="s">
        <v>134</v>
      </c>
      <c r="C97" s="17">
        <v>0.75</v>
      </c>
      <c r="D97" s="18">
        <v>16</v>
      </c>
      <c r="F97" s="188" t="s">
        <v>465</v>
      </c>
      <c r="G97" s="14" t="s">
        <v>306</v>
      </c>
      <c r="H97" s="2" t="s">
        <v>1</v>
      </c>
      <c r="I97" s="84"/>
      <c r="J97" s="12"/>
      <c r="K97" s="85"/>
      <c r="L97" s="85"/>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row>
    <row r="98" spans="2:157" x14ac:dyDescent="0.3">
      <c r="B98" s="16" t="s">
        <v>541</v>
      </c>
      <c r="C98" s="17">
        <v>1</v>
      </c>
      <c r="D98" s="16">
        <v>52</v>
      </c>
      <c r="F98" s="188" t="s">
        <v>463</v>
      </c>
      <c r="G98" s="14" t="s">
        <v>305</v>
      </c>
      <c r="H98" s="13"/>
      <c r="I98" s="84"/>
      <c r="J98" s="13"/>
      <c r="K98" s="85"/>
      <c r="L98" s="85"/>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row>
    <row r="99" spans="2:157" x14ac:dyDescent="0.3">
      <c r="B99" s="16" t="s">
        <v>51</v>
      </c>
      <c r="C99" s="17">
        <v>0.75</v>
      </c>
      <c r="D99" s="16">
        <v>52</v>
      </c>
      <c r="F99" s="188" t="s">
        <v>462</v>
      </c>
      <c r="G99" s="14" t="s">
        <v>305</v>
      </c>
      <c r="H99" s="13"/>
      <c r="I99" s="84" t="s">
        <v>1</v>
      </c>
      <c r="J99" s="13"/>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row>
    <row r="100" spans="2:157" x14ac:dyDescent="0.3">
      <c r="B100" s="16" t="s">
        <v>52</v>
      </c>
      <c r="C100" s="17">
        <v>0.4</v>
      </c>
      <c r="D100" s="16">
        <v>52</v>
      </c>
      <c r="E100" s="13"/>
      <c r="F100" s="188" t="s">
        <v>502</v>
      </c>
      <c r="G100" s="14" t="s">
        <v>503</v>
      </c>
      <c r="J100" s="85"/>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row>
    <row r="101" spans="2:157" x14ac:dyDescent="0.3">
      <c r="B101" s="16" t="s">
        <v>113</v>
      </c>
      <c r="C101" s="17">
        <v>0.8</v>
      </c>
      <c r="D101" s="16">
        <v>52</v>
      </c>
      <c r="E101" s="13"/>
      <c r="F101" s="14" t="s">
        <v>142</v>
      </c>
      <c r="G101" s="14" t="s">
        <v>161</v>
      </c>
      <c r="H101" s="14" t="s">
        <v>258</v>
      </c>
      <c r="J101" s="85"/>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row>
    <row r="102" spans="2:157" x14ac:dyDescent="0.3">
      <c r="B102" s="114" t="s">
        <v>497</v>
      </c>
      <c r="C102" s="17">
        <v>1</v>
      </c>
      <c r="D102" s="16">
        <v>52</v>
      </c>
      <c r="E102" s="13"/>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row>
    <row r="103" spans="2:157" ht="25.5" x14ac:dyDescent="0.3">
      <c r="B103" s="16" t="s">
        <v>314</v>
      </c>
      <c r="C103" s="17">
        <v>0.6</v>
      </c>
      <c r="D103" s="16">
        <v>52</v>
      </c>
      <c r="E103" s="13"/>
      <c r="F103" s="15" t="s">
        <v>233</v>
      </c>
      <c r="G103" s="15" t="s">
        <v>162</v>
      </c>
      <c r="H103" s="16" t="s">
        <v>57</v>
      </c>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row>
    <row r="104" spans="2:157" x14ac:dyDescent="0.3">
      <c r="B104" s="16" t="s">
        <v>317</v>
      </c>
      <c r="C104" s="17">
        <v>0.75</v>
      </c>
      <c r="D104" s="18">
        <v>36</v>
      </c>
      <c r="F104" s="13" t="s">
        <v>144</v>
      </c>
      <c r="G104" s="13" t="s">
        <v>504</v>
      </c>
      <c r="H104" s="16" t="s">
        <v>29</v>
      </c>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row>
    <row r="105" spans="2:157" x14ac:dyDescent="0.3">
      <c r="B105" s="16" t="s">
        <v>53</v>
      </c>
      <c r="C105" s="17">
        <v>0.5</v>
      </c>
      <c r="D105" s="16">
        <v>52</v>
      </c>
      <c r="F105" s="13" t="s">
        <v>143</v>
      </c>
      <c r="G105" s="13" t="s">
        <v>159</v>
      </c>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row>
    <row r="106" spans="2:157" x14ac:dyDescent="0.3">
      <c r="B106" s="16" t="s">
        <v>41</v>
      </c>
      <c r="C106" s="17">
        <v>1</v>
      </c>
      <c r="D106" s="16">
        <v>52</v>
      </c>
      <c r="F106" s="13" t="s">
        <v>320</v>
      </c>
      <c r="G106" s="13" t="s">
        <v>159</v>
      </c>
      <c r="H106" s="16"/>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row>
    <row r="107" spans="2:157" ht="19.5" customHeight="1" x14ac:dyDescent="0.3">
      <c r="B107" s="16" t="s">
        <v>311</v>
      </c>
      <c r="C107" s="17">
        <v>0.5</v>
      </c>
      <c r="D107" s="16">
        <v>52</v>
      </c>
      <c r="F107" s="13" t="s">
        <v>321</v>
      </c>
      <c r="G107" s="13" t="s">
        <v>159</v>
      </c>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row>
    <row r="108" spans="2:157" x14ac:dyDescent="0.3">
      <c r="B108" s="16" t="s">
        <v>318</v>
      </c>
      <c r="C108" s="17">
        <v>1</v>
      </c>
      <c r="D108" s="16">
        <v>52</v>
      </c>
      <c r="F108" s="13" t="s">
        <v>94</v>
      </c>
      <c r="G108" s="13" t="s">
        <v>81</v>
      </c>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row>
    <row r="109" spans="2:157" x14ac:dyDescent="0.3">
      <c r="B109" s="16" t="s">
        <v>315</v>
      </c>
      <c r="C109" s="17">
        <v>0.3</v>
      </c>
      <c r="D109" s="16">
        <v>52</v>
      </c>
      <c r="E109" s="13"/>
      <c r="F109" s="14" t="s">
        <v>59</v>
      </c>
      <c r="G109" s="14" t="s">
        <v>259</v>
      </c>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row>
    <row r="110" spans="2:157" x14ac:dyDescent="0.3">
      <c r="B110" s="16" t="s">
        <v>316</v>
      </c>
      <c r="C110" s="17">
        <v>0.5</v>
      </c>
      <c r="D110" s="16">
        <v>52</v>
      </c>
      <c r="E110" s="13"/>
      <c r="F110" s="16" t="s">
        <v>108</v>
      </c>
      <c r="G110" s="16" t="s">
        <v>58</v>
      </c>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row>
    <row r="111" spans="2:157" x14ac:dyDescent="0.3">
      <c r="B111" s="16" t="s">
        <v>54</v>
      </c>
      <c r="C111" s="17">
        <v>0.1</v>
      </c>
      <c r="D111" s="16">
        <v>52</v>
      </c>
      <c r="F111" s="16" t="s">
        <v>107</v>
      </c>
      <c r="G111" s="16" t="s">
        <v>30</v>
      </c>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row>
    <row r="112" spans="2:157" x14ac:dyDescent="0.3">
      <c r="B112" s="16" t="s">
        <v>56</v>
      </c>
      <c r="C112" s="17">
        <v>0.5</v>
      </c>
      <c r="D112" s="16">
        <v>52</v>
      </c>
      <c r="F112" s="16" t="s">
        <v>322</v>
      </c>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row>
    <row r="113" spans="1:157" ht="12.5" x14ac:dyDescent="0.25">
      <c r="A113" s="28"/>
      <c r="B113" s="16" t="s">
        <v>310</v>
      </c>
      <c r="C113" s="17">
        <v>0.3</v>
      </c>
      <c r="D113" s="16">
        <v>52</v>
      </c>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row>
    <row r="114" spans="1:157" x14ac:dyDescent="0.3">
      <c r="B114" s="114" t="s">
        <v>313</v>
      </c>
      <c r="C114" s="17">
        <v>0</v>
      </c>
      <c r="D114" s="16">
        <v>52</v>
      </c>
      <c r="F114" s="14" t="s">
        <v>136</v>
      </c>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row>
    <row r="115" spans="1:157" x14ac:dyDescent="0.3">
      <c r="F115" s="30" t="s">
        <v>89</v>
      </c>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row>
    <row r="116" spans="1:157" x14ac:dyDescent="0.3">
      <c r="F116" s="30" t="s">
        <v>90</v>
      </c>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row>
    <row r="117" spans="1:157" ht="15.75" customHeight="1" x14ac:dyDescent="0.3">
      <c r="B117" s="14" t="s">
        <v>539</v>
      </c>
      <c r="C117" s="88" t="s">
        <v>260</v>
      </c>
      <c r="D117" s="88" t="s">
        <v>44</v>
      </c>
      <c r="F117" s="30" t="s">
        <v>91</v>
      </c>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row>
    <row r="118" spans="1:157" x14ac:dyDescent="0.3">
      <c r="B118" s="16" t="s">
        <v>541</v>
      </c>
      <c r="C118" s="17">
        <v>1</v>
      </c>
      <c r="D118" s="16">
        <v>52</v>
      </c>
      <c r="F118" s="30" t="s">
        <v>283</v>
      </c>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row>
    <row r="119" spans="1:157" x14ac:dyDescent="0.3">
      <c r="B119" s="16" t="s">
        <v>51</v>
      </c>
      <c r="C119" s="17">
        <v>0.75</v>
      </c>
      <c r="D119" s="16">
        <v>52</v>
      </c>
      <c r="F119" s="30" t="s">
        <v>92</v>
      </c>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row>
    <row r="120" spans="1:157" x14ac:dyDescent="0.3">
      <c r="B120" s="16" t="s">
        <v>52</v>
      </c>
      <c r="C120" s="17">
        <v>0.4</v>
      </c>
      <c r="D120" s="16">
        <v>52</v>
      </c>
      <c r="F120" s="30" t="s">
        <v>93</v>
      </c>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80"/>
      <c r="ES120" s="80"/>
      <c r="ET120" s="80"/>
      <c r="EU120" s="80"/>
      <c r="EV120" s="80"/>
      <c r="EW120" s="80"/>
      <c r="EX120" s="80"/>
      <c r="EY120" s="80"/>
      <c r="EZ120" s="80"/>
      <c r="FA120" s="80"/>
    </row>
    <row r="121" spans="1:157" x14ac:dyDescent="0.3">
      <c r="B121" s="16" t="s">
        <v>113</v>
      </c>
      <c r="C121" s="17">
        <v>0.8</v>
      </c>
      <c r="D121" s="16">
        <v>52</v>
      </c>
      <c r="F121" s="30" t="s">
        <v>95</v>
      </c>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row>
    <row r="122" spans="1:157" x14ac:dyDescent="0.3">
      <c r="B122" s="114" t="s">
        <v>497</v>
      </c>
      <c r="C122" s="17">
        <v>1</v>
      </c>
      <c r="D122" s="16">
        <v>52</v>
      </c>
      <c r="F122" s="30" t="s">
        <v>96</v>
      </c>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row>
    <row r="123" spans="1:157" x14ac:dyDescent="0.3">
      <c r="B123" s="16" t="s">
        <v>314</v>
      </c>
      <c r="C123" s="17">
        <v>0.6</v>
      </c>
      <c r="D123" s="16">
        <v>52</v>
      </c>
      <c r="F123" s="30" t="s">
        <v>97</v>
      </c>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80"/>
    </row>
    <row r="124" spans="1:157" x14ac:dyDescent="0.3">
      <c r="B124" s="16" t="s">
        <v>53</v>
      </c>
      <c r="C124" s="17">
        <v>0.5</v>
      </c>
      <c r="D124" s="16">
        <v>52</v>
      </c>
      <c r="F124" s="30" t="s">
        <v>88</v>
      </c>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80"/>
      <c r="DD124" s="80"/>
      <c r="DE124" s="80"/>
      <c r="DF124" s="80"/>
      <c r="DG124" s="80"/>
      <c r="DH124" s="80"/>
      <c r="DI124" s="80"/>
      <c r="DJ124" s="80"/>
      <c r="DK124" s="80"/>
      <c r="DL124" s="80"/>
      <c r="DM124" s="80"/>
      <c r="DN124" s="80"/>
      <c r="DO124" s="80"/>
      <c r="DP124" s="80"/>
      <c r="DQ124" s="80"/>
      <c r="DR124" s="80"/>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80"/>
      <c r="ES124" s="80"/>
      <c r="ET124" s="80"/>
      <c r="EU124" s="80"/>
      <c r="EV124" s="80"/>
      <c r="EW124" s="80"/>
      <c r="EX124" s="80"/>
      <c r="EY124" s="80"/>
      <c r="EZ124" s="80"/>
      <c r="FA124" s="80"/>
    </row>
    <row r="125" spans="1:157" x14ac:dyDescent="0.3">
      <c r="B125" s="16" t="s">
        <v>41</v>
      </c>
      <c r="C125" s="17">
        <v>1</v>
      </c>
      <c r="D125" s="16">
        <v>52</v>
      </c>
      <c r="F125" s="30" t="s">
        <v>98</v>
      </c>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80"/>
      <c r="DD125" s="80"/>
      <c r="DE125" s="80"/>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c r="ET125" s="80"/>
      <c r="EU125" s="80"/>
      <c r="EV125" s="80"/>
      <c r="EW125" s="80"/>
      <c r="EX125" s="80"/>
      <c r="EY125" s="80"/>
      <c r="EZ125" s="80"/>
      <c r="FA125" s="80"/>
    </row>
    <row r="126" spans="1:157" x14ac:dyDescent="0.3">
      <c r="B126" s="16" t="s">
        <v>311</v>
      </c>
      <c r="C126" s="17">
        <v>0.5</v>
      </c>
      <c r="D126" s="16">
        <v>52</v>
      </c>
      <c r="F126" s="30" t="s">
        <v>99</v>
      </c>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c r="DA126" s="80"/>
      <c r="DB126" s="80"/>
      <c r="DC126" s="80"/>
      <c r="DD126" s="80"/>
      <c r="DE126" s="80"/>
      <c r="DF126" s="80"/>
      <c r="DG126" s="80"/>
      <c r="DH126" s="80"/>
      <c r="DI126" s="80"/>
      <c r="DJ126" s="80"/>
      <c r="DK126" s="80"/>
      <c r="DL126" s="80"/>
      <c r="DM126" s="80"/>
      <c r="DN126" s="80"/>
      <c r="DO126" s="80"/>
      <c r="DP126" s="80"/>
      <c r="DQ126" s="80"/>
      <c r="DR126" s="80"/>
      <c r="DS126" s="80"/>
      <c r="DT126" s="80"/>
      <c r="DU126" s="80"/>
      <c r="DV126" s="80"/>
      <c r="DW126" s="80"/>
      <c r="DX126" s="80"/>
      <c r="DY126" s="80"/>
      <c r="DZ126" s="80"/>
      <c r="EA126" s="80"/>
      <c r="EB126" s="80"/>
      <c r="EC126" s="80"/>
      <c r="ED126" s="80"/>
      <c r="EE126" s="80"/>
      <c r="EF126" s="80"/>
      <c r="EG126" s="80"/>
      <c r="EH126" s="80"/>
      <c r="EI126" s="80"/>
      <c r="EJ126" s="80"/>
      <c r="EK126" s="80"/>
      <c r="EL126" s="80"/>
      <c r="EM126" s="80"/>
      <c r="EN126" s="80"/>
      <c r="EO126" s="80"/>
      <c r="EP126" s="80"/>
      <c r="EQ126" s="80"/>
      <c r="ER126" s="80"/>
      <c r="ES126" s="80"/>
      <c r="ET126" s="80"/>
      <c r="EU126" s="80"/>
      <c r="EV126" s="80"/>
      <c r="EW126" s="80"/>
      <c r="EX126" s="80"/>
      <c r="EY126" s="80"/>
      <c r="EZ126" s="80"/>
      <c r="FA126" s="80"/>
    </row>
    <row r="127" spans="1:157" x14ac:dyDescent="0.3">
      <c r="B127" s="16" t="s">
        <v>318</v>
      </c>
      <c r="C127" s="17">
        <v>1</v>
      </c>
      <c r="D127" s="16">
        <v>52</v>
      </c>
      <c r="F127" s="3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c r="DA127" s="80"/>
      <c r="DB127" s="80"/>
      <c r="DC127" s="80"/>
      <c r="DD127" s="80"/>
      <c r="DE127" s="80"/>
      <c r="DF127" s="80"/>
      <c r="DG127" s="80"/>
      <c r="DH127" s="80"/>
      <c r="DI127" s="80"/>
      <c r="DJ127" s="80"/>
      <c r="DK127" s="80"/>
      <c r="DL127" s="80"/>
      <c r="DM127" s="80"/>
      <c r="DN127" s="80"/>
      <c r="DO127" s="80"/>
      <c r="DP127" s="80"/>
      <c r="DQ127" s="80"/>
      <c r="DR127" s="80"/>
      <c r="DS127" s="80"/>
      <c r="DT127" s="80"/>
      <c r="DU127" s="80"/>
      <c r="DV127" s="80"/>
      <c r="DW127" s="80"/>
      <c r="DX127" s="80"/>
      <c r="DY127" s="80"/>
      <c r="DZ127" s="80"/>
      <c r="EA127" s="80"/>
      <c r="EB127" s="80"/>
      <c r="EC127" s="80"/>
      <c r="ED127" s="80"/>
      <c r="EE127" s="80"/>
      <c r="EF127" s="80"/>
      <c r="EG127" s="80"/>
      <c r="EH127" s="80"/>
      <c r="EI127" s="80"/>
      <c r="EJ127" s="80"/>
      <c r="EK127" s="80"/>
      <c r="EL127" s="80"/>
      <c r="EM127" s="80"/>
      <c r="EN127" s="80"/>
      <c r="EO127" s="80"/>
      <c r="EP127" s="80"/>
      <c r="EQ127" s="80"/>
      <c r="ER127" s="80"/>
      <c r="ES127" s="80"/>
      <c r="ET127" s="80"/>
      <c r="EU127" s="80"/>
      <c r="EV127" s="80"/>
      <c r="EW127" s="80"/>
      <c r="EX127" s="80"/>
      <c r="EY127" s="80"/>
      <c r="EZ127" s="80"/>
      <c r="FA127" s="80"/>
    </row>
    <row r="128" spans="1:157" x14ac:dyDescent="0.3">
      <c r="B128" s="16" t="s">
        <v>315</v>
      </c>
      <c r="C128" s="17">
        <v>0.3</v>
      </c>
      <c r="D128" s="16">
        <v>52</v>
      </c>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c r="DA128" s="80"/>
      <c r="DB128" s="80"/>
      <c r="DC128" s="80"/>
      <c r="DD128" s="80"/>
      <c r="DE128" s="80"/>
      <c r="DF128" s="80"/>
      <c r="DG128" s="80"/>
      <c r="DH128" s="80"/>
      <c r="DI128" s="80"/>
      <c r="DJ128" s="80"/>
      <c r="DK128" s="80"/>
      <c r="DL128" s="80"/>
      <c r="DM128" s="80"/>
      <c r="DN128" s="80"/>
      <c r="DO128" s="80"/>
      <c r="DP128" s="80"/>
      <c r="DQ128" s="80"/>
      <c r="DR128" s="80"/>
      <c r="DS128" s="80"/>
      <c r="DT128" s="80"/>
      <c r="DU128" s="80"/>
      <c r="DV128" s="80"/>
      <c r="DW128" s="80"/>
      <c r="DX128" s="80"/>
      <c r="DY128" s="80"/>
      <c r="DZ128" s="80"/>
      <c r="EA128" s="80"/>
      <c r="EB128" s="80"/>
      <c r="EC128" s="80"/>
      <c r="ED128" s="80"/>
      <c r="EE128" s="80"/>
      <c r="EF128" s="80"/>
      <c r="EG128" s="80"/>
      <c r="EH128" s="80"/>
      <c r="EI128" s="80"/>
      <c r="EJ128" s="80"/>
      <c r="EK128" s="80"/>
      <c r="EL128" s="80"/>
      <c r="EM128" s="80"/>
      <c r="EN128" s="80"/>
      <c r="EO128" s="80"/>
      <c r="EP128" s="80"/>
      <c r="EQ128" s="80"/>
      <c r="ER128" s="80"/>
      <c r="ES128" s="80"/>
      <c r="ET128" s="80"/>
      <c r="EU128" s="80"/>
      <c r="EV128" s="80"/>
      <c r="EW128" s="80"/>
      <c r="EX128" s="80"/>
      <c r="EY128" s="80"/>
      <c r="EZ128" s="80"/>
      <c r="FA128" s="80"/>
    </row>
    <row r="129" spans="2:157" x14ac:dyDescent="0.3">
      <c r="B129" s="16" t="s">
        <v>316</v>
      </c>
      <c r="C129" s="17">
        <v>0.5</v>
      </c>
      <c r="D129" s="16">
        <v>52</v>
      </c>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c r="DC129" s="80"/>
      <c r="DD129" s="80"/>
      <c r="DE129" s="80"/>
      <c r="DF129" s="80"/>
      <c r="DG129" s="80"/>
      <c r="DH129" s="80"/>
      <c r="DI129" s="80"/>
      <c r="DJ129" s="80"/>
      <c r="DK129" s="80"/>
      <c r="DL129" s="80"/>
      <c r="DM129" s="80"/>
      <c r="DN129" s="80"/>
      <c r="DO129" s="80"/>
      <c r="DP129" s="80"/>
      <c r="DQ129" s="80"/>
      <c r="DR129" s="80"/>
      <c r="DS129" s="80"/>
      <c r="DT129" s="80"/>
      <c r="DU129" s="80"/>
      <c r="DV129" s="80"/>
      <c r="DW129" s="80"/>
      <c r="DX129" s="80"/>
      <c r="DY129" s="80"/>
      <c r="DZ129" s="80"/>
      <c r="EA129" s="80"/>
      <c r="EB129" s="80"/>
      <c r="EC129" s="80"/>
      <c r="ED129" s="80"/>
      <c r="EE129" s="80"/>
      <c r="EF129" s="80"/>
      <c r="EG129" s="80"/>
      <c r="EH129" s="80"/>
      <c r="EI129" s="80"/>
      <c r="EJ129" s="80"/>
      <c r="EK129" s="80"/>
      <c r="EL129" s="80"/>
      <c r="EM129" s="80"/>
      <c r="EN129" s="80"/>
      <c r="EO129" s="80"/>
      <c r="EP129" s="80"/>
      <c r="EQ129" s="80"/>
      <c r="ER129" s="80"/>
      <c r="ES129" s="80"/>
      <c r="ET129" s="80"/>
      <c r="EU129" s="80"/>
      <c r="EV129" s="80"/>
      <c r="EW129" s="80"/>
      <c r="EX129" s="80"/>
      <c r="EY129" s="80"/>
      <c r="EZ129" s="80"/>
      <c r="FA129" s="80"/>
    </row>
    <row r="130" spans="2:157" x14ac:dyDescent="0.3">
      <c r="B130" s="16" t="s">
        <v>54</v>
      </c>
      <c r="C130" s="17">
        <v>0.1</v>
      </c>
      <c r="D130" s="16">
        <v>52</v>
      </c>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80"/>
      <c r="ES130" s="80"/>
      <c r="ET130" s="80"/>
      <c r="EU130" s="80"/>
      <c r="EV130" s="80"/>
      <c r="EW130" s="80"/>
      <c r="EX130" s="80"/>
      <c r="EY130" s="80"/>
      <c r="EZ130" s="80"/>
      <c r="FA130" s="80"/>
    </row>
    <row r="131" spans="2:157" x14ac:dyDescent="0.3">
      <c r="B131" s="16" t="s">
        <v>56</v>
      </c>
      <c r="C131" s="17">
        <v>0.5</v>
      </c>
      <c r="D131" s="16">
        <v>52</v>
      </c>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c r="EC131" s="80"/>
      <c r="ED131" s="80"/>
      <c r="EE131" s="80"/>
      <c r="EF131" s="80"/>
      <c r="EG131" s="80"/>
      <c r="EH131" s="80"/>
      <c r="EI131" s="80"/>
      <c r="EJ131" s="80"/>
      <c r="EK131" s="80"/>
      <c r="EL131" s="80"/>
      <c r="EM131" s="80"/>
      <c r="EN131" s="80"/>
      <c r="EO131" s="80"/>
      <c r="EP131" s="80"/>
      <c r="EQ131" s="80"/>
      <c r="ER131" s="80"/>
      <c r="ES131" s="80"/>
      <c r="ET131" s="80"/>
      <c r="EU131" s="80"/>
      <c r="EV131" s="80"/>
      <c r="EW131" s="80"/>
      <c r="EX131" s="80"/>
      <c r="EY131" s="80"/>
      <c r="EZ131" s="80"/>
      <c r="FA131" s="80"/>
    </row>
    <row r="132" spans="2:157" x14ac:dyDescent="0.3">
      <c r="B132" s="16" t="s">
        <v>310</v>
      </c>
      <c r="C132" s="17">
        <v>0.3</v>
      </c>
      <c r="D132" s="16">
        <v>52</v>
      </c>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80"/>
      <c r="ES132" s="80"/>
      <c r="ET132" s="80"/>
      <c r="EU132" s="80"/>
      <c r="EV132" s="80"/>
      <c r="EW132" s="80"/>
      <c r="EX132" s="80"/>
      <c r="EY132" s="80"/>
      <c r="EZ132" s="80"/>
      <c r="FA132" s="80"/>
    </row>
    <row r="133" spans="2:157" x14ac:dyDescent="0.3">
      <c r="B133" s="114" t="s">
        <v>313</v>
      </c>
      <c r="C133" s="17">
        <v>0</v>
      </c>
      <c r="D133" s="16">
        <v>52</v>
      </c>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0"/>
      <c r="DF133" s="80"/>
      <c r="DG133" s="80"/>
      <c r="DH133" s="80"/>
      <c r="DI133" s="80"/>
      <c r="DJ133" s="80"/>
      <c r="DK133" s="80"/>
      <c r="DL133" s="80"/>
      <c r="DM133" s="80"/>
      <c r="DN133" s="80"/>
      <c r="DO133" s="80"/>
      <c r="DP133" s="80"/>
      <c r="DQ133" s="80"/>
      <c r="DR133" s="80"/>
      <c r="DS133" s="80"/>
      <c r="DT133" s="80"/>
      <c r="DU133" s="80"/>
      <c r="DV133" s="80"/>
      <c r="DW133" s="80"/>
      <c r="DX133" s="80"/>
      <c r="DY133" s="80"/>
      <c r="DZ133" s="80"/>
      <c r="EA133" s="80"/>
      <c r="EB133" s="80"/>
      <c r="EC133" s="80"/>
      <c r="ED133" s="80"/>
      <c r="EE133" s="80"/>
      <c r="EF133" s="80"/>
      <c r="EG133" s="80"/>
      <c r="EH133" s="80"/>
      <c r="EI133" s="80"/>
      <c r="EJ133" s="80"/>
      <c r="EK133" s="80"/>
      <c r="EL133" s="80"/>
      <c r="EM133" s="80"/>
      <c r="EN133" s="80"/>
      <c r="EO133" s="80"/>
      <c r="EP133" s="80"/>
      <c r="EQ133" s="80"/>
      <c r="ER133" s="80"/>
      <c r="ES133" s="80"/>
      <c r="ET133" s="80"/>
      <c r="EU133" s="80"/>
      <c r="EV133" s="80"/>
      <c r="EW133" s="80"/>
      <c r="EX133" s="80"/>
      <c r="EY133" s="80"/>
      <c r="EZ133" s="80"/>
      <c r="FA133" s="80"/>
    </row>
    <row r="134" spans="2:157" x14ac:dyDescent="0.3">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c r="DC134" s="80"/>
      <c r="DD134" s="80"/>
      <c r="DE134" s="80"/>
      <c r="DF134" s="80"/>
      <c r="DG134" s="80"/>
      <c r="DH134" s="80"/>
      <c r="DI134" s="80"/>
      <c r="DJ134" s="80"/>
      <c r="DK134" s="80"/>
      <c r="DL134" s="80"/>
      <c r="DM134" s="80"/>
      <c r="DN134" s="80"/>
      <c r="DO134" s="80"/>
      <c r="DP134" s="80"/>
      <c r="DQ134" s="80"/>
      <c r="DR134" s="80"/>
      <c r="DS134" s="80"/>
      <c r="DT134" s="80"/>
      <c r="DU134" s="80"/>
      <c r="DV134" s="80"/>
      <c r="DW134" s="80"/>
      <c r="DX134" s="80"/>
      <c r="DY134" s="80"/>
      <c r="DZ134" s="80"/>
      <c r="EA134" s="80"/>
      <c r="EB134" s="80"/>
      <c r="EC134" s="80"/>
      <c r="ED134" s="80"/>
      <c r="EE134" s="80"/>
      <c r="EF134" s="80"/>
      <c r="EG134" s="80"/>
      <c r="EH134" s="80"/>
      <c r="EI134" s="80"/>
      <c r="EJ134" s="80"/>
      <c r="EK134" s="80"/>
      <c r="EL134" s="80"/>
      <c r="EM134" s="80"/>
      <c r="EN134" s="80"/>
      <c r="EO134" s="80"/>
      <c r="EP134" s="80"/>
      <c r="EQ134" s="80"/>
      <c r="ER134" s="80"/>
      <c r="ES134" s="80"/>
      <c r="ET134" s="80"/>
      <c r="EU134" s="80"/>
      <c r="EV134" s="80"/>
      <c r="EW134" s="80"/>
      <c r="EX134" s="80"/>
      <c r="EY134" s="80"/>
      <c r="EZ134" s="80"/>
      <c r="FA134" s="80"/>
    </row>
    <row r="135" spans="2:157" x14ac:dyDescent="0.3">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80"/>
      <c r="DD135" s="80"/>
      <c r="DE135" s="80"/>
      <c r="DF135" s="80"/>
      <c r="DG135" s="80"/>
      <c r="DH135" s="80"/>
      <c r="DI135" s="80"/>
      <c r="DJ135" s="80"/>
      <c r="DK135" s="80"/>
      <c r="DL135" s="80"/>
      <c r="DM135" s="80"/>
      <c r="DN135" s="80"/>
      <c r="DO135" s="80"/>
      <c r="DP135" s="80"/>
      <c r="DQ135" s="80"/>
      <c r="DR135" s="80"/>
      <c r="DS135" s="80"/>
      <c r="DT135" s="80"/>
      <c r="DU135" s="80"/>
      <c r="DV135" s="80"/>
      <c r="DW135" s="80"/>
      <c r="DX135" s="80"/>
      <c r="DY135" s="80"/>
      <c r="DZ135" s="80"/>
      <c r="EA135" s="80"/>
      <c r="EB135" s="80"/>
      <c r="EC135" s="80"/>
      <c r="ED135" s="80"/>
      <c r="EE135" s="80"/>
      <c r="EF135" s="80"/>
      <c r="EG135" s="80"/>
      <c r="EH135" s="80"/>
      <c r="EI135" s="80"/>
      <c r="EJ135" s="80"/>
      <c r="EK135" s="80"/>
      <c r="EL135" s="80"/>
      <c r="EM135" s="80"/>
      <c r="EN135" s="80"/>
      <c r="EO135" s="80"/>
      <c r="EP135" s="80"/>
      <c r="EQ135" s="80"/>
      <c r="ER135" s="80"/>
      <c r="ES135" s="80"/>
      <c r="ET135" s="80"/>
      <c r="EU135" s="80"/>
      <c r="EV135" s="80"/>
      <c r="EW135" s="80"/>
      <c r="EX135" s="80"/>
      <c r="EY135" s="80"/>
      <c r="EZ135" s="80"/>
      <c r="FA135" s="80"/>
    </row>
    <row r="136" spans="2:157" ht="26" x14ac:dyDescent="0.3">
      <c r="B136" s="14" t="s">
        <v>540</v>
      </c>
      <c r="C136" s="88" t="s">
        <v>260</v>
      </c>
      <c r="D136" s="88" t="s">
        <v>44</v>
      </c>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80"/>
      <c r="DD136" s="80"/>
      <c r="DE136" s="80"/>
      <c r="DF136" s="80"/>
      <c r="DG136" s="80"/>
      <c r="DH136" s="80"/>
      <c r="DI136" s="80"/>
      <c r="DJ136" s="80"/>
      <c r="DK136" s="80"/>
      <c r="DL136" s="80"/>
      <c r="DM136" s="80"/>
      <c r="DN136" s="80"/>
      <c r="DO136" s="80"/>
      <c r="DP136" s="80"/>
      <c r="DQ136" s="80"/>
      <c r="DR136" s="80"/>
      <c r="DS136" s="80"/>
      <c r="DT136" s="80"/>
      <c r="DU136" s="80"/>
      <c r="DV136" s="80"/>
      <c r="DW136" s="80"/>
      <c r="DX136" s="80"/>
      <c r="DY136" s="80"/>
      <c r="DZ136" s="80"/>
      <c r="EA136" s="80"/>
      <c r="EB136" s="80"/>
      <c r="EC136" s="80"/>
      <c r="ED136" s="80"/>
      <c r="EE136" s="80"/>
      <c r="EF136" s="80"/>
      <c r="EG136" s="80"/>
      <c r="EH136" s="80"/>
      <c r="EI136" s="80"/>
      <c r="EJ136" s="80"/>
      <c r="EK136" s="80"/>
      <c r="EL136" s="80"/>
      <c r="EM136" s="80"/>
      <c r="EN136" s="80"/>
      <c r="EO136" s="80"/>
      <c r="EP136" s="80"/>
      <c r="EQ136" s="80"/>
      <c r="ER136" s="80"/>
      <c r="ES136" s="80"/>
      <c r="ET136" s="80"/>
      <c r="EU136" s="80"/>
      <c r="EV136" s="80"/>
      <c r="EW136" s="80"/>
      <c r="EX136" s="80"/>
      <c r="EY136" s="80"/>
      <c r="EZ136" s="80"/>
      <c r="FA136" s="80"/>
    </row>
    <row r="137" spans="2:157" x14ac:dyDescent="0.3">
      <c r="B137" s="16" t="s">
        <v>134</v>
      </c>
      <c r="C137" s="17">
        <v>0.75</v>
      </c>
      <c r="D137" s="16">
        <v>16</v>
      </c>
      <c r="E137" s="13"/>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row>
    <row r="138" spans="2:157" x14ac:dyDescent="0.3">
      <c r="B138" s="16" t="s">
        <v>317</v>
      </c>
      <c r="C138" s="17">
        <v>0.75</v>
      </c>
      <c r="D138" s="16">
        <v>36</v>
      </c>
      <c r="E138" s="13"/>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c r="DA138" s="80"/>
      <c r="DB138" s="80"/>
      <c r="DC138" s="80"/>
      <c r="DD138" s="80"/>
      <c r="DE138" s="80"/>
      <c r="DF138" s="80"/>
      <c r="DG138" s="80"/>
      <c r="DH138" s="80"/>
      <c r="DI138" s="80"/>
      <c r="DJ138" s="80"/>
      <c r="DK138" s="80"/>
      <c r="DL138" s="80"/>
      <c r="DM138" s="80"/>
      <c r="DN138" s="80"/>
      <c r="DO138" s="80"/>
      <c r="DP138" s="80"/>
      <c r="DQ138" s="80"/>
      <c r="DR138" s="80"/>
      <c r="DS138" s="80"/>
      <c r="DT138" s="80"/>
      <c r="DU138" s="80"/>
      <c r="DV138" s="80"/>
      <c r="DW138" s="80"/>
      <c r="DX138" s="80"/>
      <c r="DY138" s="80"/>
      <c r="DZ138" s="80"/>
      <c r="EA138" s="80"/>
      <c r="EB138" s="80"/>
      <c r="EC138" s="80"/>
      <c r="ED138" s="80"/>
      <c r="EE138" s="80"/>
      <c r="EF138" s="80"/>
      <c r="EG138" s="80"/>
      <c r="EH138" s="80"/>
      <c r="EI138" s="80"/>
      <c r="EJ138" s="80"/>
      <c r="EK138" s="80"/>
      <c r="EL138" s="80"/>
      <c r="EM138" s="80"/>
      <c r="EN138" s="80"/>
      <c r="EO138" s="80"/>
      <c r="EP138" s="80"/>
      <c r="EQ138" s="80"/>
      <c r="ER138" s="80"/>
      <c r="ES138" s="80"/>
      <c r="ET138" s="80"/>
      <c r="EU138" s="80"/>
      <c r="EV138" s="80"/>
      <c r="EW138" s="80"/>
      <c r="EX138" s="80"/>
      <c r="EY138" s="80"/>
      <c r="EZ138" s="80"/>
      <c r="FA138" s="80"/>
    </row>
    <row r="139" spans="2:157" x14ac:dyDescent="0.3">
      <c r="B139" s="16" t="s">
        <v>313</v>
      </c>
      <c r="C139" s="17">
        <v>0</v>
      </c>
      <c r="D139" s="16">
        <v>52</v>
      </c>
      <c r="E139" s="13"/>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c r="CY139" s="80"/>
      <c r="CZ139" s="80"/>
      <c r="DA139" s="80"/>
      <c r="DB139" s="80"/>
      <c r="DC139" s="80"/>
      <c r="DD139" s="80"/>
      <c r="DE139" s="80"/>
      <c r="DF139" s="80"/>
      <c r="DG139" s="80"/>
      <c r="DH139" s="80"/>
      <c r="DI139" s="80"/>
      <c r="DJ139" s="80"/>
      <c r="DK139" s="80"/>
      <c r="DL139" s="80"/>
      <c r="DM139" s="80"/>
      <c r="DN139" s="80"/>
      <c r="DO139" s="80"/>
      <c r="DP139" s="80"/>
      <c r="DQ139" s="80"/>
      <c r="DR139" s="80"/>
      <c r="DS139" s="80"/>
      <c r="DT139" s="80"/>
      <c r="DU139" s="80"/>
      <c r="DV139" s="80"/>
      <c r="DW139" s="80"/>
      <c r="DX139" s="80"/>
      <c r="DY139" s="80"/>
      <c r="DZ139" s="80"/>
      <c r="EA139" s="80"/>
      <c r="EB139" s="80"/>
      <c r="EC139" s="80"/>
      <c r="ED139" s="80"/>
      <c r="EE139" s="80"/>
      <c r="EF139" s="80"/>
      <c r="EG139" s="80"/>
      <c r="EH139" s="80"/>
      <c r="EI139" s="80"/>
      <c r="EJ139" s="80"/>
      <c r="EK139" s="80"/>
      <c r="EL139" s="80"/>
      <c r="EM139" s="80"/>
      <c r="EN139" s="80"/>
      <c r="EO139" s="80"/>
      <c r="EP139" s="80"/>
      <c r="EQ139" s="80"/>
      <c r="ER139" s="80"/>
      <c r="ES139" s="80"/>
      <c r="ET139" s="80"/>
      <c r="EU139" s="80"/>
      <c r="EV139" s="80"/>
      <c r="EW139" s="80"/>
      <c r="EX139" s="80"/>
      <c r="EY139" s="80"/>
      <c r="EZ139" s="80"/>
      <c r="FA139" s="80"/>
    </row>
    <row r="140" spans="2:157" x14ac:dyDescent="0.3">
      <c r="E140" s="13"/>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c r="CY140" s="80"/>
      <c r="CZ140" s="80"/>
      <c r="DA140" s="80"/>
      <c r="DB140" s="80"/>
      <c r="DC140" s="80"/>
      <c r="DD140" s="80"/>
      <c r="DE140" s="80"/>
      <c r="DF140" s="80"/>
      <c r="DG140" s="80"/>
      <c r="DH140" s="80"/>
      <c r="DI140" s="80"/>
      <c r="DJ140" s="80"/>
      <c r="DK140" s="80"/>
      <c r="DL140" s="80"/>
      <c r="DM140" s="80"/>
      <c r="DN140" s="80"/>
      <c r="DO140" s="80"/>
      <c r="DP140" s="80"/>
      <c r="DQ140" s="80"/>
      <c r="DR140" s="80"/>
      <c r="DS140" s="80"/>
      <c r="DT140" s="80"/>
      <c r="DU140" s="80"/>
      <c r="DV140" s="80"/>
      <c r="DW140" s="80"/>
      <c r="DX140" s="80"/>
      <c r="DY140" s="80"/>
      <c r="DZ140" s="80"/>
      <c r="EA140" s="80"/>
      <c r="EB140" s="80"/>
      <c r="EC140" s="80"/>
      <c r="ED140" s="80"/>
      <c r="EE140" s="80"/>
      <c r="EF140" s="80"/>
      <c r="EG140" s="80"/>
      <c r="EH140" s="80"/>
      <c r="EI140" s="80"/>
      <c r="EJ140" s="80"/>
      <c r="EK140" s="80"/>
      <c r="EL140" s="80"/>
      <c r="EM140" s="80"/>
      <c r="EN140" s="80"/>
      <c r="EO140" s="80"/>
      <c r="EP140" s="80"/>
      <c r="EQ140" s="80"/>
      <c r="ER140" s="80"/>
      <c r="ES140" s="80"/>
      <c r="ET140" s="80"/>
      <c r="EU140" s="80"/>
      <c r="EV140" s="80"/>
      <c r="EW140" s="80"/>
      <c r="EX140" s="80"/>
      <c r="EY140" s="80"/>
      <c r="EZ140" s="80"/>
      <c r="FA140" s="80"/>
    </row>
    <row r="141" spans="2:157" x14ac:dyDescent="0.3">
      <c r="E141" s="13"/>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c r="DA141" s="80"/>
      <c r="DB141" s="80"/>
      <c r="DC141" s="80"/>
      <c r="DD141" s="80"/>
      <c r="DE141" s="80"/>
      <c r="DF141" s="80"/>
      <c r="DG141" s="80"/>
      <c r="DH141" s="80"/>
      <c r="DI141" s="80"/>
      <c r="DJ141" s="80"/>
      <c r="DK141" s="80"/>
      <c r="DL141" s="80"/>
      <c r="DM141" s="80"/>
      <c r="DN141" s="80"/>
      <c r="DO141" s="80"/>
      <c r="DP141" s="80"/>
      <c r="DQ141" s="80"/>
      <c r="DR141" s="80"/>
      <c r="DS141" s="80"/>
      <c r="DT141" s="80"/>
      <c r="DU141" s="80"/>
      <c r="DV141" s="80"/>
      <c r="DW141" s="80"/>
      <c r="DX141" s="80"/>
      <c r="DY141" s="80"/>
      <c r="DZ141" s="80"/>
      <c r="EA141" s="80"/>
      <c r="EB141" s="80"/>
      <c r="EC141" s="80"/>
      <c r="ED141" s="80"/>
      <c r="EE141" s="80"/>
      <c r="EF141" s="80"/>
      <c r="EG141" s="80"/>
      <c r="EH141" s="80"/>
      <c r="EI141" s="80"/>
      <c r="EJ141" s="80"/>
      <c r="EK141" s="80"/>
      <c r="EL141" s="80"/>
      <c r="EM141" s="80"/>
      <c r="EN141" s="80"/>
      <c r="EO141" s="80"/>
      <c r="EP141" s="80"/>
      <c r="EQ141" s="80"/>
      <c r="ER141" s="80"/>
      <c r="ES141" s="80"/>
      <c r="ET141" s="80"/>
      <c r="EU141" s="80"/>
      <c r="EV141" s="80"/>
      <c r="EW141" s="80"/>
      <c r="EX141" s="80"/>
      <c r="EY141" s="80"/>
      <c r="EZ141" s="80"/>
      <c r="FA141" s="80"/>
    </row>
    <row r="142" spans="2:157" x14ac:dyDescent="0.3">
      <c r="E142" s="13"/>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c r="DA142" s="80"/>
      <c r="DB142" s="80"/>
      <c r="DC142" s="80"/>
      <c r="DD142" s="80"/>
      <c r="DE142" s="80"/>
      <c r="DF142" s="80"/>
      <c r="DG142" s="80"/>
      <c r="DH142" s="80"/>
      <c r="DI142" s="80"/>
      <c r="DJ142" s="80"/>
      <c r="DK142" s="80"/>
      <c r="DL142" s="80"/>
      <c r="DM142" s="80"/>
      <c r="DN142" s="80"/>
      <c r="DO142" s="80"/>
      <c r="DP142" s="80"/>
      <c r="DQ142" s="80"/>
      <c r="DR142" s="80"/>
      <c r="DS142" s="80"/>
      <c r="DT142" s="80"/>
      <c r="DU142" s="80"/>
      <c r="DV142" s="80"/>
      <c r="DW142" s="80"/>
      <c r="DX142" s="80"/>
      <c r="DY142" s="80"/>
      <c r="DZ142" s="80"/>
      <c r="EA142" s="80"/>
      <c r="EB142" s="80"/>
      <c r="EC142" s="80"/>
      <c r="ED142" s="80"/>
      <c r="EE142" s="80"/>
      <c r="EF142" s="80"/>
      <c r="EG142" s="80"/>
      <c r="EH142" s="80"/>
      <c r="EI142" s="80"/>
      <c r="EJ142" s="80"/>
      <c r="EK142" s="80"/>
      <c r="EL142" s="80"/>
      <c r="EM142" s="80"/>
      <c r="EN142" s="80"/>
      <c r="EO142" s="80"/>
      <c r="EP142" s="80"/>
      <c r="EQ142" s="80"/>
      <c r="ER142" s="80"/>
      <c r="ES142" s="80"/>
      <c r="ET142" s="80"/>
      <c r="EU142" s="80"/>
      <c r="EV142" s="80"/>
      <c r="EW142" s="80"/>
      <c r="EX142" s="80"/>
      <c r="EY142" s="80"/>
      <c r="EZ142" s="80"/>
      <c r="FA142" s="80"/>
    </row>
    <row r="143" spans="2:157" x14ac:dyDescent="0.3">
      <c r="E143" s="13"/>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c r="CY143" s="80"/>
      <c r="CZ143" s="80"/>
      <c r="DA143" s="80"/>
      <c r="DB143" s="80"/>
      <c r="DC143" s="80"/>
      <c r="DD143" s="80"/>
      <c r="DE143" s="80"/>
      <c r="DF143" s="80"/>
      <c r="DG143" s="80"/>
      <c r="DH143" s="80"/>
      <c r="DI143" s="80"/>
      <c r="DJ143" s="80"/>
      <c r="DK143" s="80"/>
      <c r="DL143" s="80"/>
      <c r="DM143" s="80"/>
      <c r="DN143" s="80"/>
      <c r="DO143" s="80"/>
      <c r="DP143" s="80"/>
      <c r="DQ143" s="80"/>
      <c r="DR143" s="80"/>
      <c r="DS143" s="80"/>
      <c r="DT143" s="80"/>
      <c r="DU143" s="80"/>
      <c r="DV143" s="80"/>
      <c r="DW143" s="80"/>
      <c r="DX143" s="80"/>
      <c r="DY143" s="80"/>
      <c r="DZ143" s="80"/>
      <c r="EA143" s="80"/>
      <c r="EB143" s="80"/>
      <c r="EC143" s="80"/>
      <c r="ED143" s="80"/>
      <c r="EE143" s="80"/>
      <c r="EF143" s="80"/>
      <c r="EG143" s="80"/>
      <c r="EH143" s="80"/>
      <c r="EI143" s="80"/>
      <c r="EJ143" s="80"/>
      <c r="EK143" s="80"/>
      <c r="EL143" s="80"/>
      <c r="EM143" s="80"/>
      <c r="EN143" s="80"/>
      <c r="EO143" s="80"/>
      <c r="EP143" s="80"/>
      <c r="EQ143" s="80"/>
      <c r="ER143" s="80"/>
      <c r="ES143" s="80"/>
      <c r="ET143" s="80"/>
      <c r="EU143" s="80"/>
      <c r="EV143" s="80"/>
      <c r="EW143" s="80"/>
      <c r="EX143" s="80"/>
      <c r="EY143" s="80"/>
      <c r="EZ143" s="80"/>
      <c r="FA143" s="80"/>
    </row>
    <row r="144" spans="2:157" x14ac:dyDescent="0.3">
      <c r="E144" s="13"/>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c r="CY144" s="80"/>
      <c r="CZ144" s="80"/>
      <c r="DA144" s="80"/>
      <c r="DB144" s="80"/>
      <c r="DC144" s="80"/>
      <c r="DD144" s="80"/>
      <c r="DE144" s="80"/>
      <c r="DF144" s="80"/>
      <c r="DG144" s="80"/>
      <c r="DH144" s="80"/>
      <c r="DI144" s="80"/>
      <c r="DJ144" s="80"/>
      <c r="DK144" s="80"/>
      <c r="DL144" s="80"/>
      <c r="DM144" s="80"/>
      <c r="DN144" s="80"/>
      <c r="DO144" s="80"/>
      <c r="DP144" s="80"/>
      <c r="DQ144" s="80"/>
      <c r="DR144" s="80"/>
      <c r="DS144" s="80"/>
      <c r="DT144" s="80"/>
      <c r="DU144" s="80"/>
      <c r="DV144" s="80"/>
      <c r="DW144" s="80"/>
      <c r="DX144" s="80"/>
      <c r="DY144" s="80"/>
      <c r="DZ144" s="80"/>
      <c r="EA144" s="80"/>
      <c r="EB144" s="80"/>
      <c r="EC144" s="80"/>
      <c r="ED144" s="80"/>
      <c r="EE144" s="80"/>
      <c r="EF144" s="80"/>
      <c r="EG144" s="80"/>
      <c r="EH144" s="80"/>
      <c r="EI144" s="80"/>
      <c r="EJ144" s="80"/>
      <c r="EK144" s="80"/>
      <c r="EL144" s="80"/>
      <c r="EM144" s="80"/>
      <c r="EN144" s="80"/>
      <c r="EO144" s="80"/>
      <c r="EP144" s="80"/>
      <c r="EQ144" s="80"/>
      <c r="ER144" s="80"/>
      <c r="ES144" s="80"/>
      <c r="ET144" s="80"/>
      <c r="EU144" s="80"/>
      <c r="EV144" s="80"/>
      <c r="EW144" s="80"/>
      <c r="EX144" s="80"/>
      <c r="EY144" s="80"/>
      <c r="EZ144" s="80"/>
      <c r="FA144" s="80"/>
    </row>
    <row r="145" spans="5:157" x14ac:dyDescent="0.3">
      <c r="E145" s="13"/>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80"/>
      <c r="DD145" s="80"/>
      <c r="DE145" s="80"/>
      <c r="DF145" s="80"/>
      <c r="DG145" s="80"/>
      <c r="DH145" s="80"/>
      <c r="DI145" s="80"/>
      <c r="DJ145" s="80"/>
      <c r="DK145" s="80"/>
      <c r="DL145" s="80"/>
      <c r="DM145" s="80"/>
      <c r="DN145" s="80"/>
      <c r="DO145" s="80"/>
      <c r="DP145" s="80"/>
      <c r="DQ145" s="80"/>
      <c r="DR145" s="80"/>
      <c r="DS145" s="80"/>
      <c r="DT145" s="80"/>
      <c r="DU145" s="80"/>
      <c r="DV145" s="80"/>
      <c r="DW145" s="80"/>
      <c r="DX145" s="80"/>
      <c r="DY145" s="80"/>
      <c r="DZ145" s="80"/>
      <c r="EA145" s="80"/>
      <c r="EB145" s="80"/>
      <c r="EC145" s="80"/>
      <c r="ED145" s="80"/>
      <c r="EE145" s="80"/>
      <c r="EF145" s="80"/>
      <c r="EG145" s="80"/>
      <c r="EH145" s="80"/>
      <c r="EI145" s="80"/>
      <c r="EJ145" s="80"/>
      <c r="EK145" s="80"/>
      <c r="EL145" s="80"/>
      <c r="EM145" s="80"/>
      <c r="EN145" s="80"/>
      <c r="EO145" s="80"/>
      <c r="EP145" s="80"/>
      <c r="EQ145" s="80"/>
      <c r="ER145" s="80"/>
      <c r="ES145" s="80"/>
      <c r="ET145" s="80"/>
      <c r="EU145" s="80"/>
      <c r="EV145" s="80"/>
      <c r="EW145" s="80"/>
      <c r="EX145" s="80"/>
      <c r="EY145" s="80"/>
      <c r="EZ145" s="80"/>
      <c r="FA145" s="80"/>
    </row>
    <row r="146" spans="5:157" x14ac:dyDescent="0.3">
      <c r="E146" s="13"/>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80"/>
      <c r="DD146" s="80"/>
      <c r="DE146" s="80"/>
      <c r="DF146" s="80"/>
      <c r="DG146" s="80"/>
      <c r="DH146" s="80"/>
      <c r="DI146" s="80"/>
      <c r="DJ146" s="80"/>
      <c r="DK146" s="80"/>
      <c r="DL146" s="80"/>
      <c r="DM146" s="80"/>
      <c r="DN146" s="80"/>
      <c r="DO146" s="80"/>
      <c r="DP146" s="80"/>
      <c r="DQ146" s="80"/>
      <c r="DR146" s="80"/>
      <c r="DS146" s="80"/>
      <c r="DT146" s="80"/>
      <c r="DU146" s="80"/>
      <c r="DV146" s="80"/>
      <c r="DW146" s="80"/>
      <c r="DX146" s="80"/>
      <c r="DY146" s="80"/>
      <c r="DZ146" s="80"/>
      <c r="EA146" s="80"/>
      <c r="EB146" s="80"/>
      <c r="EC146" s="80"/>
      <c r="ED146" s="80"/>
      <c r="EE146" s="80"/>
      <c r="EF146" s="80"/>
      <c r="EG146" s="80"/>
      <c r="EH146" s="80"/>
      <c r="EI146" s="80"/>
      <c r="EJ146" s="80"/>
      <c r="EK146" s="80"/>
      <c r="EL146" s="80"/>
      <c r="EM146" s="80"/>
      <c r="EN146" s="80"/>
      <c r="EO146" s="80"/>
      <c r="EP146" s="80"/>
      <c r="EQ146" s="80"/>
      <c r="ER146" s="80"/>
      <c r="ES146" s="80"/>
      <c r="ET146" s="80"/>
      <c r="EU146" s="80"/>
      <c r="EV146" s="80"/>
      <c r="EW146" s="80"/>
      <c r="EX146" s="80"/>
      <c r="EY146" s="80"/>
      <c r="EZ146" s="80"/>
      <c r="FA146" s="80"/>
    </row>
    <row r="147" spans="5:157" x14ac:dyDescent="0.3">
      <c r="E147" s="13"/>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0"/>
      <c r="DT147" s="80"/>
      <c r="DU147" s="80"/>
      <c r="DV147" s="80"/>
      <c r="DW147" s="80"/>
      <c r="DX147" s="80"/>
      <c r="DY147" s="80"/>
      <c r="DZ147" s="80"/>
      <c r="EA147" s="80"/>
      <c r="EB147" s="80"/>
      <c r="EC147" s="80"/>
      <c r="ED147" s="80"/>
      <c r="EE147" s="80"/>
      <c r="EF147" s="80"/>
      <c r="EG147" s="80"/>
      <c r="EH147" s="80"/>
      <c r="EI147" s="80"/>
      <c r="EJ147" s="80"/>
      <c r="EK147" s="80"/>
      <c r="EL147" s="80"/>
      <c r="EM147" s="80"/>
      <c r="EN147" s="80"/>
      <c r="EO147" s="80"/>
      <c r="EP147" s="80"/>
      <c r="EQ147" s="80"/>
      <c r="ER147" s="80"/>
      <c r="ES147" s="80"/>
      <c r="ET147" s="80"/>
      <c r="EU147" s="80"/>
      <c r="EV147" s="80"/>
      <c r="EW147" s="80"/>
      <c r="EX147" s="80"/>
      <c r="EY147" s="80"/>
      <c r="EZ147" s="80"/>
      <c r="FA147" s="80"/>
    </row>
    <row r="148" spans="5:157" x14ac:dyDescent="0.3">
      <c r="E148" s="13"/>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c r="DC148" s="80"/>
      <c r="DD148" s="80"/>
      <c r="DE148" s="80"/>
      <c r="DF148" s="80"/>
      <c r="DG148" s="80"/>
      <c r="DH148" s="80"/>
      <c r="DI148" s="80"/>
      <c r="DJ148" s="80"/>
      <c r="DK148" s="80"/>
      <c r="DL148" s="80"/>
      <c r="DM148" s="80"/>
      <c r="DN148" s="80"/>
      <c r="DO148" s="80"/>
      <c r="DP148" s="80"/>
      <c r="DQ148" s="80"/>
      <c r="DR148" s="80"/>
      <c r="DS148" s="80"/>
      <c r="DT148" s="80"/>
      <c r="DU148" s="80"/>
      <c r="DV148" s="80"/>
      <c r="DW148" s="80"/>
      <c r="DX148" s="80"/>
      <c r="DY148" s="80"/>
      <c r="DZ148" s="80"/>
      <c r="EA148" s="80"/>
      <c r="EB148" s="80"/>
      <c r="EC148" s="80"/>
      <c r="ED148" s="80"/>
      <c r="EE148" s="80"/>
      <c r="EF148" s="80"/>
      <c r="EG148" s="80"/>
      <c r="EH148" s="80"/>
      <c r="EI148" s="80"/>
      <c r="EJ148" s="80"/>
      <c r="EK148" s="80"/>
      <c r="EL148" s="80"/>
      <c r="EM148" s="80"/>
      <c r="EN148" s="80"/>
      <c r="EO148" s="80"/>
      <c r="EP148" s="80"/>
      <c r="EQ148" s="80"/>
      <c r="ER148" s="80"/>
      <c r="ES148" s="80"/>
      <c r="ET148" s="80"/>
      <c r="EU148" s="80"/>
      <c r="EV148" s="80"/>
      <c r="EW148" s="80"/>
      <c r="EX148" s="80"/>
      <c r="EY148" s="80"/>
      <c r="EZ148" s="80"/>
      <c r="FA148" s="80"/>
    </row>
    <row r="149" spans="5:157" x14ac:dyDescent="0.3">
      <c r="E149" s="13"/>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80"/>
      <c r="DD149" s="80"/>
      <c r="DE149" s="80"/>
      <c r="DF149" s="80"/>
      <c r="DG149" s="80"/>
      <c r="DH149" s="80"/>
      <c r="DI149" s="80"/>
      <c r="DJ149" s="80"/>
      <c r="DK149" s="80"/>
      <c r="DL149" s="80"/>
      <c r="DM149" s="80"/>
      <c r="DN149" s="80"/>
      <c r="DO149" s="80"/>
      <c r="DP149" s="80"/>
      <c r="DQ149" s="80"/>
      <c r="DR149" s="80"/>
      <c r="DS149" s="80"/>
      <c r="DT149" s="80"/>
      <c r="DU149" s="80"/>
      <c r="DV149" s="80"/>
      <c r="DW149" s="80"/>
      <c r="DX149" s="80"/>
      <c r="DY149" s="80"/>
      <c r="DZ149" s="80"/>
      <c r="EA149" s="80"/>
      <c r="EB149" s="80"/>
      <c r="EC149" s="80"/>
      <c r="ED149" s="80"/>
      <c r="EE149" s="80"/>
      <c r="EF149" s="80"/>
      <c r="EG149" s="80"/>
      <c r="EH149" s="80"/>
      <c r="EI149" s="80"/>
      <c r="EJ149" s="80"/>
      <c r="EK149" s="80"/>
      <c r="EL149" s="80"/>
      <c r="EM149" s="80"/>
      <c r="EN149" s="80"/>
      <c r="EO149" s="80"/>
      <c r="EP149" s="80"/>
      <c r="EQ149" s="80"/>
      <c r="ER149" s="80"/>
      <c r="ES149" s="80"/>
      <c r="ET149" s="80"/>
      <c r="EU149" s="80"/>
      <c r="EV149" s="80"/>
      <c r="EW149" s="80"/>
      <c r="EX149" s="80"/>
      <c r="EY149" s="80"/>
      <c r="EZ149" s="80"/>
      <c r="FA149" s="80"/>
    </row>
    <row r="150" spans="5:157" x14ac:dyDescent="0.3">
      <c r="E150" s="13"/>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c r="DA150" s="80"/>
      <c r="DB150" s="80"/>
      <c r="DC150" s="80"/>
      <c r="DD150" s="80"/>
      <c r="DE150" s="80"/>
      <c r="DF150" s="80"/>
      <c r="DG150" s="80"/>
      <c r="DH150" s="80"/>
      <c r="DI150" s="80"/>
      <c r="DJ150" s="80"/>
      <c r="DK150" s="80"/>
      <c r="DL150" s="80"/>
      <c r="DM150" s="80"/>
      <c r="DN150" s="80"/>
      <c r="DO150" s="80"/>
      <c r="DP150" s="80"/>
      <c r="DQ150" s="80"/>
      <c r="DR150" s="80"/>
      <c r="DS150" s="80"/>
      <c r="DT150" s="80"/>
      <c r="DU150" s="80"/>
      <c r="DV150" s="80"/>
      <c r="DW150" s="80"/>
      <c r="DX150" s="80"/>
      <c r="DY150" s="80"/>
      <c r="DZ150" s="80"/>
      <c r="EA150" s="80"/>
      <c r="EB150" s="80"/>
      <c r="EC150" s="80"/>
      <c r="ED150" s="80"/>
      <c r="EE150" s="80"/>
      <c r="EF150" s="80"/>
      <c r="EG150" s="80"/>
      <c r="EH150" s="80"/>
      <c r="EI150" s="80"/>
      <c r="EJ150" s="80"/>
      <c r="EK150" s="80"/>
      <c r="EL150" s="80"/>
      <c r="EM150" s="80"/>
      <c r="EN150" s="80"/>
      <c r="EO150" s="80"/>
      <c r="EP150" s="80"/>
      <c r="EQ150" s="80"/>
      <c r="ER150" s="80"/>
      <c r="ES150" s="80"/>
      <c r="ET150" s="80"/>
      <c r="EU150" s="80"/>
      <c r="EV150" s="80"/>
      <c r="EW150" s="80"/>
      <c r="EX150" s="80"/>
      <c r="EY150" s="80"/>
      <c r="EZ150" s="80"/>
      <c r="FA150" s="80"/>
    </row>
    <row r="151" spans="5:157" x14ac:dyDescent="0.3">
      <c r="E151" s="13"/>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c r="CY151" s="80"/>
      <c r="CZ151" s="80"/>
      <c r="DA151" s="80"/>
      <c r="DB151" s="80"/>
      <c r="DC151" s="80"/>
      <c r="DD151" s="80"/>
      <c r="DE151" s="80"/>
      <c r="DF151" s="80"/>
      <c r="DG151" s="80"/>
      <c r="DH151" s="80"/>
      <c r="DI151" s="80"/>
      <c r="DJ151" s="80"/>
      <c r="DK151" s="80"/>
      <c r="DL151" s="80"/>
      <c r="DM151" s="80"/>
      <c r="DN151" s="80"/>
      <c r="DO151" s="80"/>
      <c r="DP151" s="80"/>
      <c r="DQ151" s="80"/>
      <c r="DR151" s="80"/>
      <c r="DS151" s="80"/>
      <c r="DT151" s="80"/>
      <c r="DU151" s="80"/>
      <c r="DV151" s="80"/>
      <c r="DW151" s="80"/>
      <c r="DX151" s="80"/>
      <c r="DY151" s="80"/>
      <c r="DZ151" s="80"/>
      <c r="EA151" s="80"/>
      <c r="EB151" s="80"/>
      <c r="EC151" s="80"/>
      <c r="ED151" s="80"/>
      <c r="EE151" s="80"/>
      <c r="EF151" s="80"/>
      <c r="EG151" s="80"/>
      <c r="EH151" s="80"/>
      <c r="EI151" s="80"/>
      <c r="EJ151" s="80"/>
      <c r="EK151" s="80"/>
      <c r="EL151" s="80"/>
      <c r="EM151" s="80"/>
      <c r="EN151" s="80"/>
      <c r="EO151" s="80"/>
      <c r="EP151" s="80"/>
      <c r="EQ151" s="80"/>
      <c r="ER151" s="80"/>
      <c r="ES151" s="80"/>
      <c r="ET151" s="80"/>
      <c r="EU151" s="80"/>
      <c r="EV151" s="80"/>
      <c r="EW151" s="80"/>
      <c r="EX151" s="80"/>
      <c r="EY151" s="80"/>
      <c r="EZ151" s="80"/>
      <c r="FA151" s="80"/>
    </row>
    <row r="152" spans="5:157" x14ac:dyDescent="0.3">
      <c r="E152" s="13"/>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c r="CY152" s="80"/>
      <c r="CZ152" s="80"/>
      <c r="DA152" s="80"/>
      <c r="DB152" s="80"/>
      <c r="DC152" s="80"/>
      <c r="DD152" s="80"/>
      <c r="DE152" s="80"/>
      <c r="DF152" s="80"/>
      <c r="DG152" s="80"/>
      <c r="DH152" s="80"/>
      <c r="DI152" s="80"/>
      <c r="DJ152" s="80"/>
      <c r="DK152" s="80"/>
      <c r="DL152" s="80"/>
      <c r="DM152" s="80"/>
      <c r="DN152" s="80"/>
      <c r="DO152" s="80"/>
      <c r="DP152" s="80"/>
      <c r="DQ152" s="80"/>
      <c r="DR152" s="80"/>
      <c r="DS152" s="80"/>
      <c r="DT152" s="80"/>
      <c r="DU152" s="80"/>
      <c r="DV152" s="80"/>
      <c r="DW152" s="80"/>
      <c r="DX152" s="80"/>
      <c r="DY152" s="80"/>
      <c r="DZ152" s="80"/>
      <c r="EA152" s="80"/>
      <c r="EB152" s="80"/>
      <c r="EC152" s="80"/>
      <c r="ED152" s="80"/>
      <c r="EE152" s="80"/>
      <c r="EF152" s="80"/>
      <c r="EG152" s="80"/>
      <c r="EH152" s="80"/>
      <c r="EI152" s="80"/>
      <c r="EJ152" s="80"/>
      <c r="EK152" s="80"/>
      <c r="EL152" s="80"/>
      <c r="EM152" s="80"/>
      <c r="EN152" s="80"/>
      <c r="EO152" s="80"/>
      <c r="EP152" s="80"/>
      <c r="EQ152" s="80"/>
      <c r="ER152" s="80"/>
      <c r="ES152" s="80"/>
      <c r="ET152" s="80"/>
      <c r="EU152" s="80"/>
      <c r="EV152" s="80"/>
      <c r="EW152" s="80"/>
      <c r="EX152" s="80"/>
      <c r="EY152" s="80"/>
      <c r="EZ152" s="80"/>
      <c r="FA152" s="80"/>
    </row>
    <row r="153" spans="5:157" x14ac:dyDescent="0.3">
      <c r="E153" s="13"/>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c r="CY153" s="80"/>
      <c r="CZ153" s="80"/>
      <c r="DA153" s="80"/>
      <c r="DB153" s="80"/>
      <c r="DC153" s="80"/>
      <c r="DD153" s="80"/>
      <c r="DE153" s="80"/>
      <c r="DF153" s="80"/>
      <c r="DG153" s="80"/>
      <c r="DH153" s="80"/>
      <c r="DI153" s="80"/>
      <c r="DJ153" s="80"/>
      <c r="DK153" s="80"/>
      <c r="DL153" s="80"/>
      <c r="DM153" s="80"/>
      <c r="DN153" s="80"/>
      <c r="DO153" s="80"/>
      <c r="DP153" s="80"/>
      <c r="DQ153" s="80"/>
      <c r="DR153" s="80"/>
      <c r="DS153" s="80"/>
      <c r="DT153" s="80"/>
      <c r="DU153" s="80"/>
      <c r="DV153" s="80"/>
      <c r="DW153" s="80"/>
      <c r="DX153" s="80"/>
      <c r="DY153" s="80"/>
      <c r="DZ153" s="80"/>
      <c r="EA153" s="80"/>
      <c r="EB153" s="80"/>
      <c r="EC153" s="80"/>
      <c r="ED153" s="80"/>
      <c r="EE153" s="80"/>
      <c r="EF153" s="80"/>
      <c r="EG153" s="80"/>
      <c r="EH153" s="80"/>
      <c r="EI153" s="80"/>
      <c r="EJ153" s="80"/>
      <c r="EK153" s="80"/>
      <c r="EL153" s="80"/>
      <c r="EM153" s="80"/>
      <c r="EN153" s="80"/>
      <c r="EO153" s="80"/>
      <c r="EP153" s="80"/>
      <c r="EQ153" s="80"/>
      <c r="ER153" s="80"/>
      <c r="ES153" s="80"/>
      <c r="ET153" s="80"/>
      <c r="EU153" s="80"/>
      <c r="EV153" s="80"/>
      <c r="EW153" s="80"/>
      <c r="EX153" s="80"/>
      <c r="EY153" s="80"/>
      <c r="EZ153" s="80"/>
      <c r="FA153" s="80"/>
    </row>
    <row r="154" spans="5:157" x14ac:dyDescent="0.3">
      <c r="E154" s="13"/>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c r="CY154" s="80"/>
      <c r="CZ154" s="80"/>
      <c r="DA154" s="80"/>
      <c r="DB154" s="80"/>
      <c r="DC154" s="80"/>
      <c r="DD154" s="80"/>
      <c r="DE154" s="80"/>
      <c r="DF154" s="80"/>
      <c r="DG154" s="80"/>
      <c r="DH154" s="80"/>
      <c r="DI154" s="80"/>
      <c r="DJ154" s="80"/>
      <c r="DK154" s="80"/>
      <c r="DL154" s="80"/>
      <c r="DM154" s="80"/>
      <c r="DN154" s="80"/>
      <c r="DO154" s="80"/>
      <c r="DP154" s="80"/>
      <c r="DQ154" s="80"/>
      <c r="DR154" s="80"/>
      <c r="DS154" s="80"/>
      <c r="DT154" s="80"/>
      <c r="DU154" s="80"/>
      <c r="DV154" s="80"/>
      <c r="DW154" s="80"/>
      <c r="DX154" s="80"/>
      <c r="DY154" s="80"/>
      <c r="DZ154" s="80"/>
      <c r="EA154" s="80"/>
      <c r="EB154" s="80"/>
      <c r="EC154" s="80"/>
      <c r="ED154" s="80"/>
      <c r="EE154" s="80"/>
      <c r="EF154" s="80"/>
      <c r="EG154" s="80"/>
      <c r="EH154" s="80"/>
      <c r="EI154" s="80"/>
      <c r="EJ154" s="80"/>
      <c r="EK154" s="80"/>
      <c r="EL154" s="80"/>
      <c r="EM154" s="80"/>
      <c r="EN154" s="80"/>
      <c r="EO154" s="80"/>
      <c r="EP154" s="80"/>
      <c r="EQ154" s="80"/>
      <c r="ER154" s="80"/>
      <c r="ES154" s="80"/>
      <c r="ET154" s="80"/>
      <c r="EU154" s="80"/>
      <c r="EV154" s="80"/>
      <c r="EW154" s="80"/>
      <c r="EX154" s="80"/>
      <c r="EY154" s="80"/>
      <c r="EZ154" s="80"/>
      <c r="FA154" s="80"/>
    </row>
    <row r="155" spans="5:157" x14ac:dyDescent="0.3">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80"/>
      <c r="DC155" s="80"/>
      <c r="DD155" s="80"/>
      <c r="DE155" s="80"/>
      <c r="DF155" s="80"/>
      <c r="DG155" s="80"/>
      <c r="DH155" s="80"/>
      <c r="DI155" s="80"/>
      <c r="DJ155" s="80"/>
      <c r="DK155" s="80"/>
      <c r="DL155" s="80"/>
      <c r="DM155" s="80"/>
      <c r="DN155" s="80"/>
      <c r="DO155" s="80"/>
      <c r="DP155" s="80"/>
      <c r="DQ155" s="80"/>
      <c r="DR155" s="80"/>
      <c r="DS155" s="80"/>
      <c r="DT155" s="80"/>
      <c r="DU155" s="80"/>
      <c r="DV155" s="80"/>
      <c r="DW155" s="80"/>
      <c r="DX155" s="80"/>
      <c r="DY155" s="80"/>
      <c r="DZ155" s="80"/>
      <c r="EA155" s="80"/>
      <c r="EB155" s="80"/>
      <c r="EC155" s="80"/>
      <c r="ED155" s="80"/>
      <c r="EE155" s="80"/>
      <c r="EF155" s="80"/>
      <c r="EG155" s="80"/>
      <c r="EH155" s="80"/>
      <c r="EI155" s="80"/>
      <c r="EJ155" s="80"/>
      <c r="EK155" s="80"/>
      <c r="EL155" s="80"/>
      <c r="EM155" s="80"/>
      <c r="EN155" s="80"/>
      <c r="EO155" s="80"/>
      <c r="EP155" s="80"/>
      <c r="EQ155" s="80"/>
      <c r="ER155" s="80"/>
      <c r="ES155" s="80"/>
      <c r="ET155" s="80"/>
      <c r="EU155" s="80"/>
      <c r="EV155" s="80"/>
      <c r="EW155" s="80"/>
      <c r="EX155" s="80"/>
      <c r="EY155" s="80"/>
      <c r="EZ155" s="80"/>
      <c r="FA155" s="80"/>
    </row>
    <row r="156" spans="5:157" x14ac:dyDescent="0.3">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c r="CY156" s="80"/>
      <c r="CZ156" s="80"/>
      <c r="DA156" s="80"/>
      <c r="DB156" s="80"/>
      <c r="DC156" s="80"/>
      <c r="DD156" s="80"/>
      <c r="DE156" s="80"/>
      <c r="DF156" s="80"/>
      <c r="DG156" s="80"/>
      <c r="DH156" s="80"/>
      <c r="DI156" s="80"/>
      <c r="DJ156" s="80"/>
      <c r="DK156" s="80"/>
      <c r="DL156" s="80"/>
      <c r="DM156" s="80"/>
      <c r="DN156" s="80"/>
      <c r="DO156" s="80"/>
      <c r="DP156" s="80"/>
      <c r="DQ156" s="80"/>
      <c r="DR156" s="80"/>
      <c r="DS156" s="80"/>
      <c r="DT156" s="80"/>
      <c r="DU156" s="80"/>
      <c r="DV156" s="80"/>
      <c r="DW156" s="80"/>
      <c r="DX156" s="80"/>
      <c r="DY156" s="80"/>
      <c r="DZ156" s="80"/>
      <c r="EA156" s="80"/>
      <c r="EB156" s="80"/>
      <c r="EC156" s="80"/>
      <c r="ED156" s="80"/>
      <c r="EE156" s="80"/>
      <c r="EF156" s="80"/>
      <c r="EG156" s="80"/>
      <c r="EH156" s="80"/>
      <c r="EI156" s="80"/>
      <c r="EJ156" s="80"/>
      <c r="EK156" s="80"/>
      <c r="EL156" s="80"/>
      <c r="EM156" s="80"/>
      <c r="EN156" s="80"/>
      <c r="EO156" s="80"/>
      <c r="EP156" s="80"/>
      <c r="EQ156" s="80"/>
      <c r="ER156" s="80"/>
      <c r="ES156" s="80"/>
      <c r="ET156" s="80"/>
      <c r="EU156" s="80"/>
      <c r="EV156" s="80"/>
      <c r="EW156" s="80"/>
      <c r="EX156" s="80"/>
      <c r="EY156" s="80"/>
      <c r="EZ156" s="80"/>
      <c r="FA156" s="80"/>
    </row>
    <row r="157" spans="5:157" x14ac:dyDescent="0.3">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c r="CY157" s="80"/>
      <c r="CZ157" s="80"/>
      <c r="DA157" s="80"/>
      <c r="DB157" s="80"/>
      <c r="DC157" s="80"/>
      <c r="DD157" s="80"/>
      <c r="DE157" s="80"/>
      <c r="DF157" s="80"/>
      <c r="DG157" s="80"/>
      <c r="DH157" s="80"/>
      <c r="DI157" s="80"/>
      <c r="DJ157" s="80"/>
      <c r="DK157" s="80"/>
      <c r="DL157" s="80"/>
      <c r="DM157" s="80"/>
      <c r="DN157" s="80"/>
      <c r="DO157" s="80"/>
      <c r="DP157" s="80"/>
      <c r="DQ157" s="80"/>
      <c r="DR157" s="80"/>
      <c r="DS157" s="80"/>
      <c r="DT157" s="80"/>
      <c r="DU157" s="80"/>
      <c r="DV157" s="80"/>
      <c r="DW157" s="80"/>
      <c r="DX157" s="80"/>
      <c r="DY157" s="80"/>
      <c r="DZ157" s="80"/>
      <c r="EA157" s="80"/>
      <c r="EB157" s="80"/>
      <c r="EC157" s="80"/>
      <c r="ED157" s="80"/>
      <c r="EE157" s="80"/>
      <c r="EF157" s="80"/>
      <c r="EG157" s="80"/>
      <c r="EH157" s="80"/>
      <c r="EI157" s="80"/>
      <c r="EJ157" s="80"/>
      <c r="EK157" s="80"/>
      <c r="EL157" s="80"/>
      <c r="EM157" s="80"/>
      <c r="EN157" s="80"/>
      <c r="EO157" s="80"/>
      <c r="EP157" s="80"/>
      <c r="EQ157" s="80"/>
      <c r="ER157" s="80"/>
      <c r="ES157" s="80"/>
      <c r="ET157" s="80"/>
      <c r="EU157" s="80"/>
      <c r="EV157" s="80"/>
      <c r="EW157" s="80"/>
      <c r="EX157" s="80"/>
      <c r="EY157" s="80"/>
      <c r="EZ157" s="80"/>
      <c r="FA157" s="80"/>
    </row>
    <row r="158" spans="5:157" x14ac:dyDescent="0.3">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c r="DC158" s="80"/>
      <c r="DD158" s="80"/>
      <c r="DE158" s="80"/>
      <c r="DF158" s="80"/>
      <c r="DG158" s="80"/>
      <c r="DH158" s="80"/>
      <c r="DI158" s="80"/>
      <c r="DJ158" s="80"/>
      <c r="DK158" s="80"/>
      <c r="DL158" s="80"/>
      <c r="DM158" s="80"/>
      <c r="DN158" s="80"/>
      <c r="DO158" s="80"/>
      <c r="DP158" s="80"/>
      <c r="DQ158" s="80"/>
      <c r="DR158" s="80"/>
      <c r="DS158" s="80"/>
      <c r="DT158" s="80"/>
      <c r="DU158" s="80"/>
      <c r="DV158" s="80"/>
      <c r="DW158" s="80"/>
      <c r="DX158" s="80"/>
      <c r="DY158" s="80"/>
      <c r="DZ158" s="80"/>
      <c r="EA158" s="80"/>
      <c r="EB158" s="80"/>
      <c r="EC158" s="80"/>
      <c r="ED158" s="80"/>
      <c r="EE158" s="80"/>
      <c r="EF158" s="80"/>
      <c r="EG158" s="80"/>
      <c r="EH158" s="80"/>
      <c r="EI158" s="80"/>
      <c r="EJ158" s="80"/>
      <c r="EK158" s="80"/>
      <c r="EL158" s="80"/>
      <c r="EM158" s="80"/>
      <c r="EN158" s="80"/>
      <c r="EO158" s="80"/>
      <c r="EP158" s="80"/>
      <c r="EQ158" s="80"/>
      <c r="ER158" s="80"/>
      <c r="ES158" s="80"/>
      <c r="ET158" s="80"/>
      <c r="EU158" s="80"/>
      <c r="EV158" s="80"/>
      <c r="EW158" s="80"/>
      <c r="EX158" s="80"/>
      <c r="EY158" s="80"/>
      <c r="EZ158" s="80"/>
      <c r="FA158" s="80"/>
    </row>
    <row r="159" spans="5:157" x14ac:dyDescent="0.3">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c r="CY159" s="80"/>
      <c r="CZ159" s="80"/>
      <c r="DA159" s="80"/>
      <c r="DB159" s="80"/>
      <c r="DC159" s="80"/>
      <c r="DD159" s="80"/>
      <c r="DE159" s="80"/>
      <c r="DF159" s="80"/>
      <c r="DG159" s="80"/>
      <c r="DH159" s="80"/>
      <c r="DI159" s="80"/>
      <c r="DJ159" s="80"/>
      <c r="DK159" s="80"/>
      <c r="DL159" s="80"/>
      <c r="DM159" s="80"/>
      <c r="DN159" s="80"/>
      <c r="DO159" s="80"/>
      <c r="DP159" s="80"/>
      <c r="DQ159" s="80"/>
      <c r="DR159" s="80"/>
      <c r="DS159" s="80"/>
      <c r="DT159" s="80"/>
      <c r="DU159" s="80"/>
      <c r="DV159" s="80"/>
      <c r="DW159" s="80"/>
      <c r="DX159" s="80"/>
      <c r="DY159" s="80"/>
      <c r="DZ159" s="80"/>
      <c r="EA159" s="80"/>
      <c r="EB159" s="80"/>
      <c r="EC159" s="80"/>
      <c r="ED159" s="80"/>
      <c r="EE159" s="80"/>
      <c r="EF159" s="80"/>
      <c r="EG159" s="80"/>
      <c r="EH159" s="80"/>
      <c r="EI159" s="80"/>
      <c r="EJ159" s="80"/>
      <c r="EK159" s="80"/>
      <c r="EL159" s="80"/>
      <c r="EM159" s="80"/>
      <c r="EN159" s="80"/>
      <c r="EO159" s="80"/>
      <c r="EP159" s="80"/>
      <c r="EQ159" s="80"/>
      <c r="ER159" s="80"/>
      <c r="ES159" s="80"/>
      <c r="ET159" s="80"/>
      <c r="EU159" s="80"/>
      <c r="EV159" s="80"/>
      <c r="EW159" s="80"/>
      <c r="EX159" s="80"/>
      <c r="EY159" s="80"/>
      <c r="EZ159" s="80"/>
      <c r="FA159" s="80"/>
    </row>
    <row r="160" spans="5:157" x14ac:dyDescent="0.3">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c r="DC160" s="80"/>
      <c r="DD160" s="80"/>
      <c r="DE160" s="80"/>
      <c r="DF160" s="80"/>
      <c r="DG160" s="80"/>
      <c r="DH160" s="80"/>
      <c r="DI160" s="80"/>
      <c r="DJ160" s="80"/>
      <c r="DK160" s="80"/>
      <c r="DL160" s="80"/>
      <c r="DM160" s="80"/>
      <c r="DN160" s="80"/>
      <c r="DO160" s="80"/>
      <c r="DP160" s="80"/>
      <c r="DQ160" s="80"/>
      <c r="DR160" s="80"/>
      <c r="DS160" s="80"/>
      <c r="DT160" s="80"/>
      <c r="DU160" s="80"/>
      <c r="DV160" s="80"/>
      <c r="DW160" s="80"/>
      <c r="DX160" s="80"/>
      <c r="DY160" s="80"/>
      <c r="DZ160" s="80"/>
      <c r="EA160" s="80"/>
      <c r="EB160" s="80"/>
      <c r="EC160" s="80"/>
      <c r="ED160" s="80"/>
      <c r="EE160" s="80"/>
      <c r="EF160" s="80"/>
      <c r="EG160" s="80"/>
      <c r="EH160" s="80"/>
      <c r="EI160" s="80"/>
      <c r="EJ160" s="80"/>
      <c r="EK160" s="80"/>
      <c r="EL160" s="80"/>
      <c r="EM160" s="80"/>
      <c r="EN160" s="80"/>
      <c r="EO160" s="80"/>
      <c r="EP160" s="80"/>
      <c r="EQ160" s="80"/>
      <c r="ER160" s="80"/>
      <c r="ES160" s="80"/>
      <c r="ET160" s="80"/>
      <c r="EU160" s="80"/>
      <c r="EV160" s="80"/>
      <c r="EW160" s="80"/>
      <c r="EX160" s="80"/>
      <c r="EY160" s="80"/>
      <c r="EZ160" s="80"/>
      <c r="FA160" s="80"/>
    </row>
    <row r="161" spans="10:157" x14ac:dyDescent="0.3">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c r="CY161" s="80"/>
      <c r="CZ161" s="80"/>
      <c r="DA161" s="80"/>
      <c r="DB161" s="80"/>
      <c r="DC161" s="80"/>
      <c r="DD161" s="80"/>
      <c r="DE161" s="80"/>
      <c r="DF161" s="80"/>
      <c r="DG161" s="80"/>
      <c r="DH161" s="80"/>
      <c r="DI161" s="80"/>
      <c r="DJ161" s="80"/>
      <c r="DK161" s="80"/>
      <c r="DL161" s="80"/>
      <c r="DM161" s="80"/>
      <c r="DN161" s="80"/>
      <c r="DO161" s="80"/>
      <c r="DP161" s="80"/>
      <c r="DQ161" s="80"/>
      <c r="DR161" s="80"/>
      <c r="DS161" s="80"/>
      <c r="DT161" s="80"/>
      <c r="DU161" s="80"/>
      <c r="DV161" s="80"/>
      <c r="DW161" s="80"/>
      <c r="DX161" s="80"/>
      <c r="DY161" s="80"/>
      <c r="DZ161" s="80"/>
      <c r="EA161" s="80"/>
      <c r="EB161" s="80"/>
      <c r="EC161" s="80"/>
      <c r="ED161" s="80"/>
      <c r="EE161" s="80"/>
      <c r="EF161" s="80"/>
      <c r="EG161" s="80"/>
      <c r="EH161" s="80"/>
      <c r="EI161" s="80"/>
      <c r="EJ161" s="80"/>
      <c r="EK161" s="80"/>
      <c r="EL161" s="80"/>
      <c r="EM161" s="80"/>
      <c r="EN161" s="80"/>
      <c r="EO161" s="80"/>
      <c r="EP161" s="80"/>
      <c r="EQ161" s="80"/>
      <c r="ER161" s="80"/>
      <c r="ES161" s="80"/>
      <c r="ET161" s="80"/>
      <c r="EU161" s="80"/>
      <c r="EV161" s="80"/>
      <c r="EW161" s="80"/>
      <c r="EX161" s="80"/>
      <c r="EY161" s="80"/>
      <c r="EZ161" s="80"/>
      <c r="FA161" s="80"/>
    </row>
    <row r="162" spans="10:157" x14ac:dyDescent="0.3">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c r="CY162" s="80"/>
      <c r="CZ162" s="80"/>
      <c r="DA162" s="80"/>
      <c r="DB162" s="80"/>
      <c r="DC162" s="80"/>
      <c r="DD162" s="80"/>
      <c r="DE162" s="80"/>
      <c r="DF162" s="80"/>
      <c r="DG162" s="80"/>
      <c r="DH162" s="80"/>
      <c r="DI162" s="80"/>
      <c r="DJ162" s="80"/>
      <c r="DK162" s="80"/>
      <c r="DL162" s="80"/>
      <c r="DM162" s="80"/>
      <c r="DN162" s="80"/>
      <c r="DO162" s="80"/>
      <c r="DP162" s="80"/>
      <c r="DQ162" s="80"/>
      <c r="DR162" s="80"/>
      <c r="DS162" s="80"/>
      <c r="DT162" s="80"/>
      <c r="DU162" s="80"/>
      <c r="DV162" s="80"/>
      <c r="DW162" s="80"/>
      <c r="DX162" s="80"/>
      <c r="DY162" s="80"/>
      <c r="DZ162" s="80"/>
      <c r="EA162" s="80"/>
      <c r="EB162" s="80"/>
      <c r="EC162" s="80"/>
      <c r="ED162" s="80"/>
      <c r="EE162" s="80"/>
      <c r="EF162" s="80"/>
      <c r="EG162" s="80"/>
      <c r="EH162" s="80"/>
      <c r="EI162" s="80"/>
      <c r="EJ162" s="80"/>
      <c r="EK162" s="80"/>
      <c r="EL162" s="80"/>
      <c r="EM162" s="80"/>
      <c r="EN162" s="80"/>
      <c r="EO162" s="80"/>
      <c r="EP162" s="80"/>
      <c r="EQ162" s="80"/>
      <c r="ER162" s="80"/>
      <c r="ES162" s="80"/>
      <c r="ET162" s="80"/>
      <c r="EU162" s="80"/>
      <c r="EV162" s="80"/>
      <c r="EW162" s="80"/>
      <c r="EX162" s="80"/>
      <c r="EY162" s="80"/>
      <c r="EZ162" s="80"/>
      <c r="FA162" s="80"/>
    </row>
    <row r="163" spans="10:157" x14ac:dyDescent="0.3">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c r="CY163" s="80"/>
      <c r="CZ163" s="80"/>
      <c r="DA163" s="80"/>
      <c r="DB163" s="80"/>
      <c r="DC163" s="80"/>
      <c r="DD163" s="80"/>
      <c r="DE163" s="80"/>
      <c r="DF163" s="80"/>
      <c r="DG163" s="80"/>
      <c r="DH163" s="80"/>
      <c r="DI163" s="80"/>
      <c r="DJ163" s="80"/>
      <c r="DK163" s="80"/>
      <c r="DL163" s="80"/>
      <c r="DM163" s="80"/>
      <c r="DN163" s="80"/>
      <c r="DO163" s="80"/>
      <c r="DP163" s="80"/>
      <c r="DQ163" s="80"/>
      <c r="DR163" s="80"/>
      <c r="DS163" s="80"/>
      <c r="DT163" s="80"/>
      <c r="DU163" s="80"/>
      <c r="DV163" s="80"/>
      <c r="DW163" s="80"/>
      <c r="DX163" s="80"/>
      <c r="DY163" s="80"/>
      <c r="DZ163" s="80"/>
      <c r="EA163" s="80"/>
      <c r="EB163" s="80"/>
      <c r="EC163" s="80"/>
      <c r="ED163" s="80"/>
      <c r="EE163" s="80"/>
      <c r="EF163" s="80"/>
      <c r="EG163" s="80"/>
      <c r="EH163" s="80"/>
      <c r="EI163" s="80"/>
      <c r="EJ163" s="80"/>
      <c r="EK163" s="80"/>
      <c r="EL163" s="80"/>
      <c r="EM163" s="80"/>
      <c r="EN163" s="80"/>
      <c r="EO163" s="80"/>
      <c r="EP163" s="80"/>
      <c r="EQ163" s="80"/>
      <c r="ER163" s="80"/>
      <c r="ES163" s="80"/>
      <c r="ET163" s="80"/>
      <c r="EU163" s="80"/>
      <c r="EV163" s="80"/>
      <c r="EW163" s="80"/>
      <c r="EX163" s="80"/>
      <c r="EY163" s="80"/>
      <c r="EZ163" s="80"/>
      <c r="FA163" s="80"/>
    </row>
    <row r="164" spans="10:157" x14ac:dyDescent="0.3">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c r="CY164" s="80"/>
      <c r="CZ164" s="80"/>
      <c r="DA164" s="80"/>
      <c r="DB164" s="80"/>
      <c r="DC164" s="80"/>
      <c r="DD164" s="80"/>
      <c r="DE164" s="80"/>
      <c r="DF164" s="80"/>
      <c r="DG164" s="80"/>
      <c r="DH164" s="80"/>
      <c r="DI164" s="80"/>
      <c r="DJ164" s="80"/>
      <c r="DK164" s="80"/>
      <c r="DL164" s="80"/>
      <c r="DM164" s="80"/>
      <c r="DN164" s="80"/>
      <c r="DO164" s="80"/>
      <c r="DP164" s="80"/>
      <c r="DQ164" s="80"/>
      <c r="DR164" s="80"/>
      <c r="DS164" s="80"/>
      <c r="DT164" s="80"/>
      <c r="DU164" s="80"/>
      <c r="DV164" s="80"/>
      <c r="DW164" s="80"/>
      <c r="DX164" s="80"/>
      <c r="DY164" s="80"/>
      <c r="DZ164" s="80"/>
      <c r="EA164" s="80"/>
      <c r="EB164" s="80"/>
      <c r="EC164" s="80"/>
      <c r="ED164" s="80"/>
      <c r="EE164" s="80"/>
      <c r="EF164" s="80"/>
      <c r="EG164" s="80"/>
      <c r="EH164" s="80"/>
      <c r="EI164" s="80"/>
      <c r="EJ164" s="80"/>
      <c r="EK164" s="80"/>
      <c r="EL164" s="80"/>
      <c r="EM164" s="80"/>
      <c r="EN164" s="80"/>
      <c r="EO164" s="80"/>
      <c r="EP164" s="80"/>
      <c r="EQ164" s="80"/>
      <c r="ER164" s="80"/>
      <c r="ES164" s="80"/>
      <c r="ET164" s="80"/>
      <c r="EU164" s="80"/>
      <c r="EV164" s="80"/>
      <c r="EW164" s="80"/>
      <c r="EX164" s="80"/>
      <c r="EY164" s="80"/>
      <c r="EZ164" s="80"/>
      <c r="FA164" s="80"/>
    </row>
    <row r="165" spans="10:157" x14ac:dyDescent="0.3">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c r="DA165" s="80"/>
      <c r="DB165" s="80"/>
      <c r="DC165" s="80"/>
      <c r="DD165" s="80"/>
      <c r="DE165" s="80"/>
      <c r="DF165" s="80"/>
      <c r="DG165" s="80"/>
      <c r="DH165" s="80"/>
      <c r="DI165" s="80"/>
      <c r="DJ165" s="80"/>
      <c r="DK165" s="80"/>
      <c r="DL165" s="80"/>
      <c r="DM165" s="80"/>
      <c r="DN165" s="80"/>
      <c r="DO165" s="80"/>
      <c r="DP165" s="80"/>
      <c r="DQ165" s="80"/>
      <c r="DR165" s="80"/>
      <c r="DS165" s="80"/>
      <c r="DT165" s="80"/>
      <c r="DU165" s="80"/>
      <c r="DV165" s="80"/>
      <c r="DW165" s="80"/>
      <c r="DX165" s="80"/>
      <c r="DY165" s="80"/>
      <c r="DZ165" s="80"/>
      <c r="EA165" s="80"/>
      <c r="EB165" s="80"/>
      <c r="EC165" s="80"/>
      <c r="ED165" s="80"/>
      <c r="EE165" s="80"/>
      <c r="EF165" s="80"/>
      <c r="EG165" s="80"/>
      <c r="EH165" s="80"/>
      <c r="EI165" s="80"/>
      <c r="EJ165" s="80"/>
      <c r="EK165" s="80"/>
      <c r="EL165" s="80"/>
      <c r="EM165" s="80"/>
      <c r="EN165" s="80"/>
      <c r="EO165" s="80"/>
      <c r="EP165" s="80"/>
      <c r="EQ165" s="80"/>
      <c r="ER165" s="80"/>
      <c r="ES165" s="80"/>
      <c r="ET165" s="80"/>
      <c r="EU165" s="80"/>
      <c r="EV165" s="80"/>
      <c r="EW165" s="80"/>
      <c r="EX165" s="80"/>
      <c r="EY165" s="80"/>
      <c r="EZ165" s="80"/>
      <c r="FA165" s="80"/>
    </row>
    <row r="166" spans="10:157" x14ac:dyDescent="0.3">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c r="DA166" s="80"/>
      <c r="DB166" s="80"/>
      <c r="DC166" s="80"/>
      <c r="DD166" s="80"/>
      <c r="DE166" s="80"/>
      <c r="DF166" s="80"/>
      <c r="DG166" s="80"/>
      <c r="DH166" s="80"/>
      <c r="DI166" s="80"/>
      <c r="DJ166" s="80"/>
      <c r="DK166" s="80"/>
      <c r="DL166" s="80"/>
      <c r="DM166" s="80"/>
      <c r="DN166" s="80"/>
      <c r="DO166" s="80"/>
      <c r="DP166" s="80"/>
      <c r="DQ166" s="80"/>
      <c r="DR166" s="80"/>
      <c r="DS166" s="80"/>
      <c r="DT166" s="80"/>
      <c r="DU166" s="80"/>
      <c r="DV166" s="80"/>
      <c r="DW166" s="80"/>
      <c r="DX166" s="80"/>
      <c r="DY166" s="80"/>
      <c r="DZ166" s="80"/>
      <c r="EA166" s="80"/>
      <c r="EB166" s="80"/>
      <c r="EC166" s="80"/>
      <c r="ED166" s="80"/>
      <c r="EE166" s="80"/>
      <c r="EF166" s="80"/>
      <c r="EG166" s="80"/>
      <c r="EH166" s="80"/>
      <c r="EI166" s="80"/>
      <c r="EJ166" s="80"/>
      <c r="EK166" s="80"/>
      <c r="EL166" s="80"/>
      <c r="EM166" s="80"/>
      <c r="EN166" s="80"/>
      <c r="EO166" s="80"/>
      <c r="EP166" s="80"/>
      <c r="EQ166" s="80"/>
      <c r="ER166" s="80"/>
      <c r="ES166" s="80"/>
      <c r="ET166" s="80"/>
      <c r="EU166" s="80"/>
      <c r="EV166" s="80"/>
      <c r="EW166" s="80"/>
      <c r="EX166" s="80"/>
      <c r="EY166" s="80"/>
      <c r="EZ166" s="80"/>
      <c r="FA166" s="80"/>
    </row>
    <row r="167" spans="10:157" x14ac:dyDescent="0.3">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80"/>
      <c r="DD167" s="80"/>
      <c r="DE167" s="80"/>
      <c r="DF167" s="80"/>
      <c r="DG167" s="80"/>
      <c r="DH167" s="80"/>
      <c r="DI167" s="80"/>
      <c r="DJ167" s="80"/>
      <c r="DK167" s="80"/>
      <c r="DL167" s="80"/>
      <c r="DM167" s="80"/>
      <c r="DN167" s="80"/>
      <c r="DO167" s="80"/>
      <c r="DP167" s="80"/>
      <c r="DQ167" s="80"/>
      <c r="DR167" s="80"/>
      <c r="DS167" s="80"/>
      <c r="DT167" s="80"/>
      <c r="DU167" s="80"/>
      <c r="DV167" s="80"/>
      <c r="DW167" s="80"/>
      <c r="DX167" s="80"/>
      <c r="DY167" s="80"/>
      <c r="DZ167" s="80"/>
      <c r="EA167" s="80"/>
      <c r="EB167" s="80"/>
      <c r="EC167" s="80"/>
      <c r="ED167" s="80"/>
      <c r="EE167" s="80"/>
      <c r="EF167" s="80"/>
      <c r="EG167" s="80"/>
      <c r="EH167" s="80"/>
      <c r="EI167" s="80"/>
      <c r="EJ167" s="80"/>
      <c r="EK167" s="80"/>
      <c r="EL167" s="80"/>
      <c r="EM167" s="80"/>
      <c r="EN167" s="80"/>
      <c r="EO167" s="80"/>
      <c r="EP167" s="80"/>
      <c r="EQ167" s="80"/>
      <c r="ER167" s="80"/>
      <c r="ES167" s="80"/>
      <c r="ET167" s="80"/>
      <c r="EU167" s="80"/>
      <c r="EV167" s="80"/>
      <c r="EW167" s="80"/>
      <c r="EX167" s="80"/>
      <c r="EY167" s="80"/>
      <c r="EZ167" s="80"/>
      <c r="FA167" s="80"/>
    </row>
    <row r="168" spans="10:157" x14ac:dyDescent="0.3">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c r="CY168" s="80"/>
      <c r="CZ168" s="80"/>
      <c r="DA168" s="80"/>
      <c r="DB168" s="80"/>
      <c r="DC168" s="80"/>
      <c r="DD168" s="80"/>
      <c r="DE168" s="80"/>
      <c r="DF168" s="80"/>
      <c r="DG168" s="80"/>
      <c r="DH168" s="80"/>
      <c r="DI168" s="80"/>
      <c r="DJ168" s="80"/>
      <c r="DK168" s="80"/>
      <c r="DL168" s="80"/>
      <c r="DM168" s="80"/>
      <c r="DN168" s="80"/>
      <c r="DO168" s="80"/>
      <c r="DP168" s="80"/>
      <c r="DQ168" s="80"/>
      <c r="DR168" s="80"/>
      <c r="DS168" s="80"/>
      <c r="DT168" s="80"/>
      <c r="DU168" s="80"/>
      <c r="DV168" s="80"/>
      <c r="DW168" s="80"/>
      <c r="DX168" s="80"/>
      <c r="DY168" s="80"/>
      <c r="DZ168" s="80"/>
      <c r="EA168" s="80"/>
      <c r="EB168" s="80"/>
      <c r="EC168" s="80"/>
      <c r="ED168" s="80"/>
      <c r="EE168" s="80"/>
      <c r="EF168" s="80"/>
      <c r="EG168" s="80"/>
      <c r="EH168" s="80"/>
      <c r="EI168" s="80"/>
      <c r="EJ168" s="80"/>
      <c r="EK168" s="80"/>
      <c r="EL168" s="80"/>
      <c r="EM168" s="80"/>
      <c r="EN168" s="80"/>
      <c r="EO168" s="80"/>
      <c r="EP168" s="80"/>
      <c r="EQ168" s="80"/>
      <c r="ER168" s="80"/>
      <c r="ES168" s="80"/>
      <c r="ET168" s="80"/>
      <c r="EU168" s="80"/>
      <c r="EV168" s="80"/>
      <c r="EW168" s="80"/>
      <c r="EX168" s="80"/>
      <c r="EY168" s="80"/>
      <c r="EZ168" s="80"/>
      <c r="FA168" s="80"/>
    </row>
    <row r="169" spans="10:157" x14ac:dyDescent="0.3">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c r="CY169" s="80"/>
      <c r="CZ169" s="80"/>
      <c r="DA169" s="80"/>
      <c r="DB169" s="80"/>
      <c r="DC169" s="80"/>
      <c r="DD169" s="80"/>
      <c r="DE169" s="80"/>
      <c r="DF169" s="80"/>
      <c r="DG169" s="80"/>
      <c r="DH169" s="80"/>
      <c r="DI169" s="80"/>
      <c r="DJ169" s="80"/>
      <c r="DK169" s="80"/>
      <c r="DL169" s="80"/>
      <c r="DM169" s="80"/>
      <c r="DN169" s="80"/>
      <c r="DO169" s="80"/>
      <c r="DP169" s="80"/>
      <c r="DQ169" s="80"/>
      <c r="DR169" s="80"/>
      <c r="DS169" s="80"/>
      <c r="DT169" s="80"/>
      <c r="DU169" s="80"/>
      <c r="DV169" s="80"/>
      <c r="DW169" s="80"/>
      <c r="DX169" s="80"/>
      <c r="DY169" s="80"/>
      <c r="DZ169" s="80"/>
      <c r="EA169" s="80"/>
      <c r="EB169" s="80"/>
      <c r="EC169" s="80"/>
      <c r="ED169" s="80"/>
      <c r="EE169" s="80"/>
      <c r="EF169" s="80"/>
      <c r="EG169" s="80"/>
      <c r="EH169" s="80"/>
      <c r="EI169" s="80"/>
      <c r="EJ169" s="80"/>
      <c r="EK169" s="80"/>
      <c r="EL169" s="80"/>
      <c r="EM169" s="80"/>
      <c r="EN169" s="80"/>
      <c r="EO169" s="80"/>
      <c r="EP169" s="80"/>
      <c r="EQ169" s="80"/>
      <c r="ER169" s="80"/>
      <c r="ES169" s="80"/>
      <c r="ET169" s="80"/>
      <c r="EU169" s="80"/>
      <c r="EV169" s="80"/>
      <c r="EW169" s="80"/>
      <c r="EX169" s="80"/>
      <c r="EY169" s="80"/>
      <c r="EZ169" s="80"/>
      <c r="FA169" s="80"/>
    </row>
    <row r="170" spans="10:157" x14ac:dyDescent="0.3">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c r="CY170" s="80"/>
      <c r="CZ170" s="80"/>
      <c r="DA170" s="80"/>
      <c r="DB170" s="80"/>
      <c r="DC170" s="80"/>
      <c r="DD170" s="80"/>
      <c r="DE170" s="80"/>
      <c r="DF170" s="80"/>
      <c r="DG170" s="80"/>
      <c r="DH170" s="80"/>
      <c r="DI170" s="80"/>
      <c r="DJ170" s="80"/>
      <c r="DK170" s="80"/>
      <c r="DL170" s="80"/>
      <c r="DM170" s="80"/>
      <c r="DN170" s="80"/>
      <c r="DO170" s="80"/>
      <c r="DP170" s="80"/>
      <c r="DQ170" s="80"/>
      <c r="DR170" s="80"/>
      <c r="DS170" s="80"/>
      <c r="DT170" s="80"/>
      <c r="DU170" s="80"/>
      <c r="DV170" s="80"/>
      <c r="DW170" s="80"/>
      <c r="DX170" s="80"/>
      <c r="DY170" s="80"/>
      <c r="DZ170" s="80"/>
      <c r="EA170" s="80"/>
      <c r="EB170" s="80"/>
      <c r="EC170" s="80"/>
      <c r="ED170" s="80"/>
      <c r="EE170" s="80"/>
      <c r="EF170" s="80"/>
      <c r="EG170" s="80"/>
      <c r="EH170" s="80"/>
      <c r="EI170" s="80"/>
      <c r="EJ170" s="80"/>
      <c r="EK170" s="80"/>
      <c r="EL170" s="80"/>
      <c r="EM170" s="80"/>
      <c r="EN170" s="80"/>
      <c r="EO170" s="80"/>
      <c r="EP170" s="80"/>
      <c r="EQ170" s="80"/>
      <c r="ER170" s="80"/>
      <c r="ES170" s="80"/>
      <c r="ET170" s="80"/>
      <c r="EU170" s="80"/>
      <c r="EV170" s="80"/>
      <c r="EW170" s="80"/>
      <c r="EX170" s="80"/>
      <c r="EY170" s="80"/>
      <c r="EZ170" s="80"/>
      <c r="FA170" s="80"/>
    </row>
    <row r="171" spans="10:157" x14ac:dyDescent="0.3">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c r="CY171" s="80"/>
      <c r="CZ171" s="80"/>
      <c r="DA171" s="80"/>
      <c r="DB171" s="80"/>
      <c r="DC171" s="80"/>
      <c r="DD171" s="80"/>
      <c r="DE171" s="80"/>
      <c r="DF171" s="80"/>
      <c r="DG171" s="80"/>
      <c r="DH171" s="80"/>
      <c r="DI171" s="80"/>
      <c r="DJ171" s="80"/>
      <c r="DK171" s="80"/>
      <c r="DL171" s="80"/>
      <c r="DM171" s="80"/>
      <c r="DN171" s="80"/>
      <c r="DO171" s="80"/>
      <c r="DP171" s="80"/>
      <c r="DQ171" s="80"/>
      <c r="DR171" s="80"/>
      <c r="DS171" s="80"/>
      <c r="DT171" s="80"/>
      <c r="DU171" s="80"/>
      <c r="DV171" s="80"/>
      <c r="DW171" s="80"/>
      <c r="DX171" s="80"/>
      <c r="DY171" s="80"/>
      <c r="DZ171" s="80"/>
      <c r="EA171" s="80"/>
      <c r="EB171" s="80"/>
      <c r="EC171" s="80"/>
      <c r="ED171" s="80"/>
      <c r="EE171" s="80"/>
      <c r="EF171" s="80"/>
      <c r="EG171" s="80"/>
      <c r="EH171" s="80"/>
      <c r="EI171" s="80"/>
      <c r="EJ171" s="80"/>
      <c r="EK171" s="80"/>
      <c r="EL171" s="80"/>
      <c r="EM171" s="80"/>
      <c r="EN171" s="80"/>
      <c r="EO171" s="80"/>
      <c r="EP171" s="80"/>
      <c r="EQ171" s="80"/>
      <c r="ER171" s="80"/>
      <c r="ES171" s="80"/>
      <c r="ET171" s="80"/>
      <c r="EU171" s="80"/>
      <c r="EV171" s="80"/>
      <c r="EW171" s="80"/>
      <c r="EX171" s="80"/>
      <c r="EY171" s="80"/>
      <c r="EZ171" s="80"/>
      <c r="FA171" s="80"/>
    </row>
    <row r="172" spans="10:157" x14ac:dyDescent="0.3">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80"/>
      <c r="DD172" s="80"/>
      <c r="DE172" s="80"/>
      <c r="DF172" s="80"/>
      <c r="DG172" s="80"/>
      <c r="DH172" s="80"/>
      <c r="DI172" s="80"/>
      <c r="DJ172" s="80"/>
      <c r="DK172" s="80"/>
      <c r="DL172" s="80"/>
      <c r="DM172" s="80"/>
      <c r="DN172" s="80"/>
      <c r="DO172" s="80"/>
      <c r="DP172" s="80"/>
      <c r="DQ172" s="80"/>
      <c r="DR172" s="80"/>
      <c r="DS172" s="80"/>
      <c r="DT172" s="80"/>
      <c r="DU172" s="80"/>
      <c r="DV172" s="80"/>
      <c r="DW172" s="80"/>
      <c r="DX172" s="80"/>
      <c r="DY172" s="80"/>
      <c r="DZ172" s="80"/>
      <c r="EA172" s="80"/>
      <c r="EB172" s="80"/>
      <c r="EC172" s="80"/>
      <c r="ED172" s="80"/>
      <c r="EE172" s="80"/>
      <c r="EF172" s="80"/>
      <c r="EG172" s="80"/>
      <c r="EH172" s="80"/>
      <c r="EI172" s="80"/>
      <c r="EJ172" s="80"/>
      <c r="EK172" s="80"/>
      <c r="EL172" s="80"/>
      <c r="EM172" s="80"/>
      <c r="EN172" s="80"/>
      <c r="EO172" s="80"/>
      <c r="EP172" s="80"/>
      <c r="EQ172" s="80"/>
      <c r="ER172" s="80"/>
      <c r="ES172" s="80"/>
      <c r="ET172" s="80"/>
      <c r="EU172" s="80"/>
      <c r="EV172" s="80"/>
      <c r="EW172" s="80"/>
      <c r="EX172" s="80"/>
      <c r="EY172" s="80"/>
      <c r="EZ172" s="80"/>
      <c r="FA172" s="80"/>
    </row>
    <row r="173" spans="10:157" x14ac:dyDescent="0.3">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80"/>
      <c r="DD173" s="80"/>
      <c r="DE173" s="80"/>
      <c r="DF173" s="80"/>
      <c r="DG173" s="80"/>
      <c r="DH173" s="80"/>
      <c r="DI173" s="80"/>
      <c r="DJ173" s="80"/>
      <c r="DK173" s="80"/>
      <c r="DL173" s="80"/>
      <c r="DM173" s="80"/>
      <c r="DN173" s="80"/>
      <c r="DO173" s="80"/>
      <c r="DP173" s="80"/>
      <c r="DQ173" s="80"/>
      <c r="DR173" s="80"/>
      <c r="DS173" s="80"/>
      <c r="DT173" s="80"/>
      <c r="DU173" s="80"/>
      <c r="DV173" s="80"/>
      <c r="DW173" s="80"/>
      <c r="DX173" s="80"/>
      <c r="DY173" s="80"/>
      <c r="DZ173" s="80"/>
      <c r="EA173" s="80"/>
      <c r="EB173" s="80"/>
      <c r="EC173" s="80"/>
      <c r="ED173" s="80"/>
      <c r="EE173" s="80"/>
      <c r="EF173" s="80"/>
      <c r="EG173" s="80"/>
      <c r="EH173" s="80"/>
      <c r="EI173" s="80"/>
      <c r="EJ173" s="80"/>
      <c r="EK173" s="80"/>
      <c r="EL173" s="80"/>
      <c r="EM173" s="80"/>
      <c r="EN173" s="80"/>
      <c r="EO173" s="80"/>
      <c r="EP173" s="80"/>
      <c r="EQ173" s="80"/>
      <c r="ER173" s="80"/>
      <c r="ES173" s="80"/>
      <c r="ET173" s="80"/>
      <c r="EU173" s="80"/>
      <c r="EV173" s="80"/>
      <c r="EW173" s="80"/>
      <c r="EX173" s="80"/>
      <c r="EY173" s="80"/>
      <c r="EZ173" s="80"/>
      <c r="FA173" s="80"/>
    </row>
    <row r="174" spans="10:157" x14ac:dyDescent="0.3">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c r="CY174" s="80"/>
      <c r="CZ174" s="80"/>
      <c r="DA174" s="80"/>
      <c r="DB174" s="80"/>
      <c r="DC174" s="80"/>
      <c r="DD174" s="80"/>
      <c r="DE174" s="80"/>
      <c r="DF174" s="80"/>
      <c r="DG174" s="80"/>
      <c r="DH174" s="80"/>
      <c r="DI174" s="80"/>
      <c r="DJ174" s="80"/>
      <c r="DK174" s="80"/>
      <c r="DL174" s="80"/>
      <c r="DM174" s="80"/>
      <c r="DN174" s="80"/>
      <c r="DO174" s="80"/>
      <c r="DP174" s="80"/>
      <c r="DQ174" s="80"/>
      <c r="DR174" s="80"/>
      <c r="DS174" s="80"/>
      <c r="DT174" s="80"/>
      <c r="DU174" s="80"/>
      <c r="DV174" s="80"/>
      <c r="DW174" s="80"/>
      <c r="DX174" s="80"/>
      <c r="DY174" s="80"/>
      <c r="DZ174" s="80"/>
      <c r="EA174" s="80"/>
      <c r="EB174" s="80"/>
      <c r="EC174" s="80"/>
      <c r="ED174" s="80"/>
      <c r="EE174" s="80"/>
      <c r="EF174" s="80"/>
      <c r="EG174" s="80"/>
      <c r="EH174" s="80"/>
      <c r="EI174" s="80"/>
      <c r="EJ174" s="80"/>
      <c r="EK174" s="80"/>
      <c r="EL174" s="80"/>
      <c r="EM174" s="80"/>
      <c r="EN174" s="80"/>
      <c r="EO174" s="80"/>
      <c r="EP174" s="80"/>
      <c r="EQ174" s="80"/>
      <c r="ER174" s="80"/>
      <c r="ES174" s="80"/>
      <c r="ET174" s="80"/>
      <c r="EU174" s="80"/>
      <c r="EV174" s="80"/>
      <c r="EW174" s="80"/>
      <c r="EX174" s="80"/>
      <c r="EY174" s="80"/>
      <c r="EZ174" s="80"/>
      <c r="FA174" s="80"/>
    </row>
    <row r="175" spans="10:157" x14ac:dyDescent="0.3">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c r="DE175" s="80"/>
      <c r="DF175" s="80"/>
      <c r="DG175" s="80"/>
      <c r="DH175" s="80"/>
      <c r="DI175" s="80"/>
      <c r="DJ175" s="80"/>
      <c r="DK175" s="80"/>
      <c r="DL175" s="80"/>
      <c r="DM175" s="80"/>
      <c r="DN175" s="80"/>
      <c r="DO175" s="80"/>
      <c r="DP175" s="80"/>
      <c r="DQ175" s="80"/>
      <c r="DR175" s="80"/>
      <c r="DS175" s="80"/>
      <c r="DT175" s="80"/>
      <c r="DU175" s="80"/>
      <c r="DV175" s="80"/>
      <c r="DW175" s="80"/>
      <c r="DX175" s="80"/>
      <c r="DY175" s="80"/>
      <c r="DZ175" s="80"/>
      <c r="EA175" s="80"/>
      <c r="EB175" s="80"/>
      <c r="EC175" s="80"/>
      <c r="ED175" s="80"/>
      <c r="EE175" s="80"/>
      <c r="EF175" s="80"/>
      <c r="EG175" s="80"/>
      <c r="EH175" s="80"/>
      <c r="EI175" s="80"/>
      <c r="EJ175" s="80"/>
      <c r="EK175" s="80"/>
      <c r="EL175" s="80"/>
      <c r="EM175" s="80"/>
      <c r="EN175" s="80"/>
      <c r="EO175" s="80"/>
      <c r="EP175" s="80"/>
      <c r="EQ175" s="80"/>
      <c r="ER175" s="80"/>
      <c r="ES175" s="80"/>
      <c r="ET175" s="80"/>
      <c r="EU175" s="80"/>
      <c r="EV175" s="80"/>
      <c r="EW175" s="80"/>
      <c r="EX175" s="80"/>
      <c r="EY175" s="80"/>
      <c r="EZ175" s="80"/>
      <c r="FA175" s="80"/>
    </row>
    <row r="176" spans="10:157" x14ac:dyDescent="0.3">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c r="CY176" s="80"/>
      <c r="CZ176" s="80"/>
      <c r="DA176" s="80"/>
      <c r="DB176" s="80"/>
      <c r="DC176" s="80"/>
      <c r="DD176" s="80"/>
      <c r="DE176" s="80"/>
      <c r="DF176" s="80"/>
      <c r="DG176" s="80"/>
      <c r="DH176" s="80"/>
      <c r="DI176" s="80"/>
      <c r="DJ176" s="80"/>
      <c r="DK176" s="80"/>
      <c r="DL176" s="80"/>
      <c r="DM176" s="80"/>
      <c r="DN176" s="80"/>
      <c r="DO176" s="80"/>
      <c r="DP176" s="80"/>
      <c r="DQ176" s="80"/>
      <c r="DR176" s="80"/>
      <c r="DS176" s="80"/>
      <c r="DT176" s="80"/>
      <c r="DU176" s="80"/>
      <c r="DV176" s="80"/>
      <c r="DW176" s="80"/>
      <c r="DX176" s="80"/>
      <c r="DY176" s="80"/>
      <c r="DZ176" s="80"/>
      <c r="EA176" s="80"/>
      <c r="EB176" s="80"/>
      <c r="EC176" s="80"/>
      <c r="ED176" s="80"/>
      <c r="EE176" s="80"/>
      <c r="EF176" s="80"/>
      <c r="EG176" s="80"/>
      <c r="EH176" s="80"/>
      <c r="EI176" s="80"/>
      <c r="EJ176" s="80"/>
      <c r="EK176" s="80"/>
      <c r="EL176" s="80"/>
      <c r="EM176" s="80"/>
      <c r="EN176" s="80"/>
      <c r="EO176" s="80"/>
      <c r="EP176" s="80"/>
      <c r="EQ176" s="80"/>
      <c r="ER176" s="80"/>
      <c r="ES176" s="80"/>
      <c r="ET176" s="80"/>
      <c r="EU176" s="80"/>
      <c r="EV176" s="80"/>
      <c r="EW176" s="80"/>
      <c r="EX176" s="80"/>
      <c r="EY176" s="80"/>
      <c r="EZ176" s="80"/>
      <c r="FA176" s="80"/>
    </row>
    <row r="177" spans="10:157" x14ac:dyDescent="0.3">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c r="CY177" s="80"/>
      <c r="CZ177" s="80"/>
      <c r="DA177" s="80"/>
      <c r="DB177" s="80"/>
      <c r="DC177" s="80"/>
      <c r="DD177" s="80"/>
      <c r="DE177" s="80"/>
      <c r="DF177" s="80"/>
      <c r="DG177" s="80"/>
      <c r="DH177" s="80"/>
      <c r="DI177" s="80"/>
      <c r="DJ177" s="80"/>
      <c r="DK177" s="80"/>
      <c r="DL177" s="80"/>
      <c r="DM177" s="80"/>
      <c r="DN177" s="80"/>
      <c r="DO177" s="80"/>
      <c r="DP177" s="80"/>
      <c r="DQ177" s="80"/>
      <c r="DR177" s="80"/>
      <c r="DS177" s="80"/>
      <c r="DT177" s="80"/>
      <c r="DU177" s="80"/>
      <c r="DV177" s="80"/>
      <c r="DW177" s="80"/>
      <c r="DX177" s="80"/>
      <c r="DY177" s="80"/>
      <c r="DZ177" s="80"/>
      <c r="EA177" s="80"/>
      <c r="EB177" s="80"/>
      <c r="EC177" s="80"/>
      <c r="ED177" s="80"/>
      <c r="EE177" s="80"/>
      <c r="EF177" s="80"/>
      <c r="EG177" s="80"/>
      <c r="EH177" s="80"/>
      <c r="EI177" s="80"/>
      <c r="EJ177" s="80"/>
      <c r="EK177" s="80"/>
      <c r="EL177" s="80"/>
      <c r="EM177" s="80"/>
      <c r="EN177" s="80"/>
      <c r="EO177" s="80"/>
      <c r="EP177" s="80"/>
      <c r="EQ177" s="80"/>
      <c r="ER177" s="80"/>
      <c r="ES177" s="80"/>
      <c r="ET177" s="80"/>
      <c r="EU177" s="80"/>
      <c r="EV177" s="80"/>
      <c r="EW177" s="80"/>
      <c r="EX177" s="80"/>
      <c r="EY177" s="80"/>
      <c r="EZ177" s="80"/>
      <c r="FA177" s="80"/>
    </row>
    <row r="178" spans="10:157" x14ac:dyDescent="0.3">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c r="CY178" s="80"/>
      <c r="CZ178" s="80"/>
      <c r="DA178" s="80"/>
      <c r="DB178" s="80"/>
      <c r="DC178" s="80"/>
      <c r="DD178" s="80"/>
      <c r="DE178" s="80"/>
      <c r="DF178" s="80"/>
      <c r="DG178" s="80"/>
      <c r="DH178" s="80"/>
      <c r="DI178" s="80"/>
      <c r="DJ178" s="80"/>
      <c r="DK178" s="80"/>
      <c r="DL178" s="80"/>
      <c r="DM178" s="80"/>
      <c r="DN178" s="80"/>
      <c r="DO178" s="80"/>
      <c r="DP178" s="80"/>
      <c r="DQ178" s="80"/>
      <c r="DR178" s="80"/>
      <c r="DS178" s="80"/>
      <c r="DT178" s="80"/>
      <c r="DU178" s="80"/>
      <c r="DV178" s="80"/>
      <c r="DW178" s="80"/>
      <c r="DX178" s="80"/>
      <c r="DY178" s="80"/>
      <c r="DZ178" s="80"/>
      <c r="EA178" s="80"/>
      <c r="EB178" s="80"/>
      <c r="EC178" s="80"/>
      <c r="ED178" s="80"/>
      <c r="EE178" s="80"/>
      <c r="EF178" s="80"/>
      <c r="EG178" s="80"/>
      <c r="EH178" s="80"/>
      <c r="EI178" s="80"/>
      <c r="EJ178" s="80"/>
      <c r="EK178" s="80"/>
      <c r="EL178" s="80"/>
      <c r="EM178" s="80"/>
      <c r="EN178" s="80"/>
      <c r="EO178" s="80"/>
      <c r="EP178" s="80"/>
      <c r="EQ178" s="80"/>
      <c r="ER178" s="80"/>
      <c r="ES178" s="80"/>
      <c r="ET178" s="80"/>
      <c r="EU178" s="80"/>
      <c r="EV178" s="80"/>
      <c r="EW178" s="80"/>
      <c r="EX178" s="80"/>
      <c r="EY178" s="80"/>
      <c r="EZ178" s="80"/>
      <c r="FA178" s="80"/>
    </row>
    <row r="179" spans="10:157" x14ac:dyDescent="0.3">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c r="CY179" s="80"/>
      <c r="CZ179" s="80"/>
      <c r="DA179" s="80"/>
      <c r="DB179" s="80"/>
      <c r="DC179" s="80"/>
      <c r="DD179" s="80"/>
      <c r="DE179" s="80"/>
      <c r="DF179" s="80"/>
      <c r="DG179" s="80"/>
      <c r="DH179" s="80"/>
      <c r="DI179" s="80"/>
      <c r="DJ179" s="80"/>
      <c r="DK179" s="80"/>
      <c r="DL179" s="80"/>
      <c r="DM179" s="80"/>
      <c r="DN179" s="80"/>
      <c r="DO179" s="80"/>
      <c r="DP179" s="80"/>
      <c r="DQ179" s="80"/>
      <c r="DR179" s="80"/>
      <c r="DS179" s="80"/>
      <c r="DT179" s="80"/>
      <c r="DU179" s="80"/>
      <c r="DV179" s="80"/>
      <c r="DW179" s="80"/>
      <c r="DX179" s="80"/>
      <c r="DY179" s="80"/>
      <c r="DZ179" s="80"/>
      <c r="EA179" s="80"/>
      <c r="EB179" s="80"/>
      <c r="EC179" s="80"/>
      <c r="ED179" s="80"/>
      <c r="EE179" s="80"/>
      <c r="EF179" s="80"/>
      <c r="EG179" s="80"/>
      <c r="EH179" s="80"/>
      <c r="EI179" s="80"/>
      <c r="EJ179" s="80"/>
      <c r="EK179" s="80"/>
      <c r="EL179" s="80"/>
      <c r="EM179" s="80"/>
      <c r="EN179" s="80"/>
      <c r="EO179" s="80"/>
      <c r="EP179" s="80"/>
      <c r="EQ179" s="80"/>
      <c r="ER179" s="80"/>
      <c r="ES179" s="80"/>
      <c r="ET179" s="80"/>
      <c r="EU179" s="80"/>
      <c r="EV179" s="80"/>
      <c r="EW179" s="80"/>
      <c r="EX179" s="80"/>
      <c r="EY179" s="80"/>
      <c r="EZ179" s="80"/>
      <c r="FA179" s="80"/>
    </row>
    <row r="180" spans="10:157" x14ac:dyDescent="0.3">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c r="CY180" s="80"/>
      <c r="CZ180" s="80"/>
      <c r="DA180" s="80"/>
      <c r="DB180" s="80"/>
      <c r="DC180" s="80"/>
      <c r="DD180" s="80"/>
      <c r="DE180" s="80"/>
      <c r="DF180" s="80"/>
      <c r="DG180" s="80"/>
      <c r="DH180" s="80"/>
      <c r="DI180" s="80"/>
      <c r="DJ180" s="80"/>
      <c r="DK180" s="80"/>
      <c r="DL180" s="80"/>
      <c r="DM180" s="80"/>
      <c r="DN180" s="80"/>
      <c r="DO180" s="80"/>
      <c r="DP180" s="80"/>
      <c r="DQ180" s="80"/>
      <c r="DR180" s="80"/>
      <c r="DS180" s="80"/>
      <c r="DT180" s="80"/>
      <c r="DU180" s="80"/>
      <c r="DV180" s="80"/>
      <c r="DW180" s="80"/>
      <c r="DX180" s="80"/>
      <c r="DY180" s="80"/>
      <c r="DZ180" s="80"/>
      <c r="EA180" s="80"/>
      <c r="EB180" s="80"/>
      <c r="EC180" s="80"/>
      <c r="ED180" s="80"/>
      <c r="EE180" s="80"/>
      <c r="EF180" s="80"/>
      <c r="EG180" s="80"/>
      <c r="EH180" s="80"/>
      <c r="EI180" s="80"/>
      <c r="EJ180" s="80"/>
      <c r="EK180" s="80"/>
      <c r="EL180" s="80"/>
      <c r="EM180" s="80"/>
      <c r="EN180" s="80"/>
      <c r="EO180" s="80"/>
      <c r="EP180" s="80"/>
      <c r="EQ180" s="80"/>
      <c r="ER180" s="80"/>
      <c r="ES180" s="80"/>
      <c r="ET180" s="80"/>
      <c r="EU180" s="80"/>
      <c r="EV180" s="80"/>
      <c r="EW180" s="80"/>
      <c r="EX180" s="80"/>
      <c r="EY180" s="80"/>
      <c r="EZ180" s="80"/>
      <c r="FA180" s="80"/>
    </row>
    <row r="181" spans="10:157" x14ac:dyDescent="0.3">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c r="CY181" s="80"/>
      <c r="CZ181" s="80"/>
      <c r="DA181" s="80"/>
      <c r="DB181" s="80"/>
      <c r="DC181" s="80"/>
      <c r="DD181" s="80"/>
      <c r="DE181" s="80"/>
      <c r="DF181" s="80"/>
      <c r="DG181" s="80"/>
      <c r="DH181" s="80"/>
      <c r="DI181" s="80"/>
      <c r="DJ181" s="80"/>
      <c r="DK181" s="80"/>
      <c r="DL181" s="80"/>
      <c r="DM181" s="80"/>
      <c r="DN181" s="80"/>
      <c r="DO181" s="80"/>
      <c r="DP181" s="80"/>
      <c r="DQ181" s="80"/>
      <c r="DR181" s="80"/>
      <c r="DS181" s="80"/>
      <c r="DT181" s="80"/>
      <c r="DU181" s="80"/>
      <c r="DV181" s="80"/>
      <c r="DW181" s="80"/>
      <c r="DX181" s="80"/>
      <c r="DY181" s="80"/>
      <c r="DZ181" s="80"/>
      <c r="EA181" s="80"/>
      <c r="EB181" s="80"/>
      <c r="EC181" s="80"/>
      <c r="ED181" s="80"/>
      <c r="EE181" s="80"/>
      <c r="EF181" s="80"/>
      <c r="EG181" s="80"/>
      <c r="EH181" s="80"/>
      <c r="EI181" s="80"/>
      <c r="EJ181" s="80"/>
      <c r="EK181" s="80"/>
      <c r="EL181" s="80"/>
      <c r="EM181" s="80"/>
      <c r="EN181" s="80"/>
      <c r="EO181" s="80"/>
      <c r="EP181" s="80"/>
      <c r="EQ181" s="80"/>
      <c r="ER181" s="80"/>
      <c r="ES181" s="80"/>
      <c r="ET181" s="80"/>
      <c r="EU181" s="80"/>
      <c r="EV181" s="80"/>
      <c r="EW181" s="80"/>
      <c r="EX181" s="80"/>
      <c r="EY181" s="80"/>
      <c r="EZ181" s="80"/>
      <c r="FA181" s="80"/>
    </row>
    <row r="182" spans="10:157" x14ac:dyDescent="0.3">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80"/>
      <c r="DD182" s="80"/>
      <c r="DE182" s="80"/>
      <c r="DF182" s="80"/>
      <c r="DG182" s="80"/>
      <c r="DH182" s="80"/>
      <c r="DI182" s="80"/>
      <c r="DJ182" s="80"/>
      <c r="DK182" s="80"/>
      <c r="DL182" s="80"/>
      <c r="DM182" s="80"/>
      <c r="DN182" s="80"/>
      <c r="DO182" s="80"/>
      <c r="DP182" s="80"/>
      <c r="DQ182" s="80"/>
      <c r="DR182" s="80"/>
      <c r="DS182" s="80"/>
      <c r="DT182" s="80"/>
      <c r="DU182" s="80"/>
      <c r="DV182" s="80"/>
      <c r="DW182" s="80"/>
      <c r="DX182" s="80"/>
      <c r="DY182" s="80"/>
      <c r="DZ182" s="80"/>
      <c r="EA182" s="80"/>
      <c r="EB182" s="80"/>
      <c r="EC182" s="80"/>
      <c r="ED182" s="80"/>
      <c r="EE182" s="80"/>
      <c r="EF182" s="80"/>
      <c r="EG182" s="80"/>
      <c r="EH182" s="80"/>
      <c r="EI182" s="80"/>
      <c r="EJ182" s="80"/>
      <c r="EK182" s="80"/>
      <c r="EL182" s="80"/>
      <c r="EM182" s="80"/>
      <c r="EN182" s="80"/>
      <c r="EO182" s="80"/>
      <c r="EP182" s="80"/>
      <c r="EQ182" s="80"/>
      <c r="ER182" s="80"/>
      <c r="ES182" s="80"/>
      <c r="ET182" s="80"/>
      <c r="EU182" s="80"/>
      <c r="EV182" s="80"/>
      <c r="EW182" s="80"/>
      <c r="EX182" s="80"/>
      <c r="EY182" s="80"/>
      <c r="EZ182" s="80"/>
      <c r="FA182" s="80"/>
    </row>
    <row r="183" spans="10:157" x14ac:dyDescent="0.3">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c r="CY183" s="80"/>
      <c r="CZ183" s="80"/>
      <c r="DA183" s="80"/>
      <c r="DB183" s="80"/>
      <c r="DC183" s="80"/>
      <c r="DD183" s="80"/>
      <c r="DE183" s="80"/>
      <c r="DF183" s="80"/>
      <c r="DG183" s="80"/>
      <c r="DH183" s="80"/>
      <c r="DI183" s="80"/>
      <c r="DJ183" s="80"/>
      <c r="DK183" s="80"/>
      <c r="DL183" s="80"/>
      <c r="DM183" s="80"/>
      <c r="DN183" s="80"/>
      <c r="DO183" s="80"/>
      <c r="DP183" s="80"/>
      <c r="DQ183" s="80"/>
      <c r="DR183" s="80"/>
      <c r="DS183" s="80"/>
      <c r="DT183" s="80"/>
      <c r="DU183" s="80"/>
      <c r="DV183" s="80"/>
      <c r="DW183" s="80"/>
      <c r="DX183" s="80"/>
      <c r="DY183" s="80"/>
      <c r="DZ183" s="80"/>
      <c r="EA183" s="80"/>
      <c r="EB183" s="80"/>
      <c r="EC183" s="80"/>
      <c r="ED183" s="80"/>
      <c r="EE183" s="80"/>
      <c r="EF183" s="80"/>
      <c r="EG183" s="80"/>
      <c r="EH183" s="80"/>
      <c r="EI183" s="80"/>
      <c r="EJ183" s="80"/>
      <c r="EK183" s="80"/>
      <c r="EL183" s="80"/>
      <c r="EM183" s="80"/>
      <c r="EN183" s="80"/>
      <c r="EO183" s="80"/>
      <c r="EP183" s="80"/>
      <c r="EQ183" s="80"/>
      <c r="ER183" s="80"/>
      <c r="ES183" s="80"/>
      <c r="ET183" s="80"/>
      <c r="EU183" s="80"/>
      <c r="EV183" s="80"/>
      <c r="EW183" s="80"/>
      <c r="EX183" s="80"/>
      <c r="EY183" s="80"/>
      <c r="EZ183" s="80"/>
      <c r="FA183" s="80"/>
    </row>
    <row r="184" spans="10:157" x14ac:dyDescent="0.3">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c r="CY184" s="80"/>
      <c r="CZ184" s="80"/>
      <c r="DA184" s="80"/>
      <c r="DB184" s="80"/>
      <c r="DC184" s="80"/>
      <c r="DD184" s="80"/>
      <c r="DE184" s="80"/>
      <c r="DF184" s="80"/>
      <c r="DG184" s="80"/>
      <c r="DH184" s="80"/>
      <c r="DI184" s="80"/>
      <c r="DJ184" s="80"/>
      <c r="DK184" s="80"/>
      <c r="DL184" s="80"/>
      <c r="DM184" s="80"/>
      <c r="DN184" s="80"/>
      <c r="DO184" s="80"/>
      <c r="DP184" s="80"/>
      <c r="DQ184" s="80"/>
      <c r="DR184" s="80"/>
      <c r="DS184" s="80"/>
      <c r="DT184" s="80"/>
      <c r="DU184" s="80"/>
      <c r="DV184" s="80"/>
      <c r="DW184" s="80"/>
      <c r="DX184" s="80"/>
      <c r="DY184" s="80"/>
      <c r="DZ184" s="80"/>
      <c r="EA184" s="80"/>
      <c r="EB184" s="80"/>
      <c r="EC184" s="80"/>
      <c r="ED184" s="80"/>
      <c r="EE184" s="80"/>
      <c r="EF184" s="80"/>
      <c r="EG184" s="80"/>
      <c r="EH184" s="80"/>
      <c r="EI184" s="80"/>
      <c r="EJ184" s="80"/>
      <c r="EK184" s="80"/>
      <c r="EL184" s="80"/>
      <c r="EM184" s="80"/>
      <c r="EN184" s="80"/>
      <c r="EO184" s="80"/>
      <c r="EP184" s="80"/>
      <c r="EQ184" s="80"/>
      <c r="ER184" s="80"/>
      <c r="ES184" s="80"/>
      <c r="ET184" s="80"/>
      <c r="EU184" s="80"/>
      <c r="EV184" s="80"/>
      <c r="EW184" s="80"/>
      <c r="EX184" s="80"/>
      <c r="EY184" s="80"/>
      <c r="EZ184" s="80"/>
      <c r="FA184" s="80"/>
    </row>
    <row r="185" spans="10:157" x14ac:dyDescent="0.3">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c r="CY185" s="80"/>
      <c r="CZ185" s="80"/>
      <c r="DA185" s="80"/>
      <c r="DB185" s="80"/>
      <c r="DC185" s="80"/>
      <c r="DD185" s="80"/>
      <c r="DE185" s="80"/>
      <c r="DF185" s="80"/>
      <c r="DG185" s="80"/>
      <c r="DH185" s="80"/>
      <c r="DI185" s="80"/>
      <c r="DJ185" s="80"/>
      <c r="DK185" s="80"/>
      <c r="DL185" s="80"/>
      <c r="DM185" s="80"/>
      <c r="DN185" s="80"/>
      <c r="DO185" s="80"/>
      <c r="DP185" s="80"/>
      <c r="DQ185" s="80"/>
      <c r="DR185" s="80"/>
      <c r="DS185" s="80"/>
      <c r="DT185" s="80"/>
      <c r="DU185" s="80"/>
      <c r="DV185" s="80"/>
      <c r="DW185" s="80"/>
      <c r="DX185" s="80"/>
      <c r="DY185" s="80"/>
      <c r="DZ185" s="80"/>
      <c r="EA185" s="80"/>
      <c r="EB185" s="80"/>
      <c r="EC185" s="80"/>
      <c r="ED185" s="80"/>
      <c r="EE185" s="80"/>
      <c r="EF185" s="80"/>
      <c r="EG185" s="80"/>
      <c r="EH185" s="80"/>
      <c r="EI185" s="80"/>
      <c r="EJ185" s="80"/>
      <c r="EK185" s="80"/>
      <c r="EL185" s="80"/>
      <c r="EM185" s="80"/>
      <c r="EN185" s="80"/>
      <c r="EO185" s="80"/>
      <c r="EP185" s="80"/>
      <c r="EQ185" s="80"/>
      <c r="ER185" s="80"/>
      <c r="ES185" s="80"/>
      <c r="ET185" s="80"/>
      <c r="EU185" s="80"/>
      <c r="EV185" s="80"/>
      <c r="EW185" s="80"/>
      <c r="EX185" s="80"/>
      <c r="EY185" s="80"/>
      <c r="EZ185" s="80"/>
      <c r="FA185" s="80"/>
    </row>
    <row r="186" spans="10:157" x14ac:dyDescent="0.3">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80"/>
      <c r="DD186" s="80"/>
      <c r="DE186" s="80"/>
      <c r="DF186" s="80"/>
      <c r="DG186" s="80"/>
      <c r="DH186" s="80"/>
      <c r="DI186" s="80"/>
      <c r="DJ186" s="80"/>
      <c r="DK186" s="80"/>
      <c r="DL186" s="80"/>
      <c r="DM186" s="80"/>
      <c r="DN186" s="80"/>
      <c r="DO186" s="80"/>
      <c r="DP186" s="80"/>
      <c r="DQ186" s="80"/>
      <c r="DR186" s="80"/>
      <c r="DS186" s="80"/>
      <c r="DT186" s="80"/>
      <c r="DU186" s="80"/>
      <c r="DV186" s="80"/>
      <c r="DW186" s="80"/>
      <c r="DX186" s="80"/>
      <c r="DY186" s="80"/>
      <c r="DZ186" s="80"/>
      <c r="EA186" s="80"/>
      <c r="EB186" s="80"/>
      <c r="EC186" s="80"/>
      <c r="ED186" s="80"/>
      <c r="EE186" s="80"/>
      <c r="EF186" s="80"/>
      <c r="EG186" s="80"/>
      <c r="EH186" s="80"/>
      <c r="EI186" s="80"/>
      <c r="EJ186" s="80"/>
      <c r="EK186" s="80"/>
      <c r="EL186" s="80"/>
      <c r="EM186" s="80"/>
      <c r="EN186" s="80"/>
      <c r="EO186" s="80"/>
      <c r="EP186" s="80"/>
      <c r="EQ186" s="80"/>
      <c r="ER186" s="80"/>
      <c r="ES186" s="80"/>
      <c r="ET186" s="80"/>
      <c r="EU186" s="80"/>
      <c r="EV186" s="80"/>
      <c r="EW186" s="80"/>
      <c r="EX186" s="80"/>
      <c r="EY186" s="80"/>
      <c r="EZ186" s="80"/>
      <c r="FA186" s="80"/>
    </row>
    <row r="187" spans="10:157" x14ac:dyDescent="0.3">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c r="DE187" s="80"/>
      <c r="DF187" s="80"/>
      <c r="DG187" s="80"/>
      <c r="DH187" s="80"/>
      <c r="DI187" s="80"/>
      <c r="DJ187" s="80"/>
      <c r="DK187" s="80"/>
      <c r="DL187" s="80"/>
      <c r="DM187" s="80"/>
      <c r="DN187" s="80"/>
      <c r="DO187" s="80"/>
      <c r="DP187" s="80"/>
      <c r="DQ187" s="80"/>
      <c r="DR187" s="80"/>
      <c r="DS187" s="80"/>
      <c r="DT187" s="80"/>
      <c r="DU187" s="80"/>
      <c r="DV187" s="80"/>
      <c r="DW187" s="80"/>
      <c r="DX187" s="80"/>
      <c r="DY187" s="80"/>
      <c r="DZ187" s="80"/>
      <c r="EA187" s="80"/>
      <c r="EB187" s="80"/>
      <c r="EC187" s="80"/>
      <c r="ED187" s="80"/>
      <c r="EE187" s="80"/>
      <c r="EF187" s="80"/>
      <c r="EG187" s="80"/>
      <c r="EH187" s="80"/>
      <c r="EI187" s="80"/>
      <c r="EJ187" s="80"/>
      <c r="EK187" s="80"/>
      <c r="EL187" s="80"/>
      <c r="EM187" s="80"/>
      <c r="EN187" s="80"/>
      <c r="EO187" s="80"/>
      <c r="EP187" s="80"/>
      <c r="EQ187" s="80"/>
      <c r="ER187" s="80"/>
      <c r="ES187" s="80"/>
      <c r="ET187" s="80"/>
      <c r="EU187" s="80"/>
      <c r="EV187" s="80"/>
      <c r="EW187" s="80"/>
      <c r="EX187" s="80"/>
      <c r="EY187" s="80"/>
      <c r="EZ187" s="80"/>
      <c r="FA187" s="80"/>
    </row>
    <row r="188" spans="10:157" x14ac:dyDescent="0.3">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80"/>
      <c r="DJ188" s="80"/>
      <c r="DK188" s="80"/>
      <c r="DL188" s="80"/>
      <c r="DM188" s="80"/>
      <c r="DN188" s="80"/>
      <c r="DO188" s="80"/>
      <c r="DP188" s="80"/>
      <c r="DQ188" s="80"/>
      <c r="DR188" s="80"/>
      <c r="DS188" s="80"/>
      <c r="DT188" s="80"/>
      <c r="DU188" s="80"/>
      <c r="DV188" s="80"/>
      <c r="DW188" s="80"/>
      <c r="DX188" s="80"/>
      <c r="DY188" s="80"/>
      <c r="DZ188" s="80"/>
      <c r="EA188" s="80"/>
      <c r="EB188" s="80"/>
      <c r="EC188" s="80"/>
      <c r="ED188" s="80"/>
      <c r="EE188" s="80"/>
      <c r="EF188" s="80"/>
      <c r="EG188" s="80"/>
      <c r="EH188" s="80"/>
      <c r="EI188" s="80"/>
      <c r="EJ188" s="80"/>
      <c r="EK188" s="80"/>
      <c r="EL188" s="80"/>
      <c r="EM188" s="80"/>
      <c r="EN188" s="80"/>
      <c r="EO188" s="80"/>
      <c r="EP188" s="80"/>
      <c r="EQ188" s="80"/>
      <c r="ER188" s="80"/>
      <c r="ES188" s="80"/>
      <c r="ET188" s="80"/>
      <c r="EU188" s="80"/>
      <c r="EV188" s="80"/>
      <c r="EW188" s="80"/>
      <c r="EX188" s="80"/>
      <c r="EY188" s="80"/>
      <c r="EZ188" s="80"/>
      <c r="FA188" s="80"/>
    </row>
    <row r="189" spans="10:157" x14ac:dyDescent="0.3">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c r="DE189" s="80"/>
      <c r="DF189" s="80"/>
      <c r="DG189" s="80"/>
      <c r="DH189" s="80"/>
      <c r="DI189" s="80"/>
      <c r="DJ189" s="80"/>
      <c r="DK189" s="80"/>
      <c r="DL189" s="80"/>
      <c r="DM189" s="80"/>
      <c r="DN189" s="80"/>
      <c r="DO189" s="80"/>
      <c r="DP189" s="80"/>
      <c r="DQ189" s="80"/>
      <c r="DR189" s="80"/>
      <c r="DS189" s="80"/>
      <c r="DT189" s="80"/>
      <c r="DU189" s="80"/>
      <c r="DV189" s="80"/>
      <c r="DW189" s="80"/>
      <c r="DX189" s="80"/>
      <c r="DY189" s="80"/>
      <c r="DZ189" s="80"/>
      <c r="EA189" s="80"/>
      <c r="EB189" s="80"/>
      <c r="EC189" s="80"/>
      <c r="ED189" s="80"/>
      <c r="EE189" s="80"/>
      <c r="EF189" s="80"/>
      <c r="EG189" s="80"/>
      <c r="EH189" s="80"/>
      <c r="EI189" s="80"/>
      <c r="EJ189" s="80"/>
      <c r="EK189" s="80"/>
      <c r="EL189" s="80"/>
      <c r="EM189" s="80"/>
      <c r="EN189" s="80"/>
      <c r="EO189" s="80"/>
      <c r="EP189" s="80"/>
      <c r="EQ189" s="80"/>
      <c r="ER189" s="80"/>
      <c r="ES189" s="80"/>
      <c r="ET189" s="80"/>
      <c r="EU189" s="80"/>
      <c r="EV189" s="80"/>
      <c r="EW189" s="80"/>
      <c r="EX189" s="80"/>
      <c r="EY189" s="80"/>
      <c r="EZ189" s="80"/>
      <c r="FA189" s="80"/>
    </row>
    <row r="190" spans="10:157" x14ac:dyDescent="0.3">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0"/>
      <c r="DD190" s="80"/>
      <c r="DE190" s="80"/>
      <c r="DF190" s="80"/>
      <c r="DG190" s="80"/>
      <c r="DH190" s="80"/>
      <c r="DI190" s="80"/>
      <c r="DJ190" s="80"/>
      <c r="DK190" s="80"/>
      <c r="DL190" s="80"/>
      <c r="DM190" s="80"/>
      <c r="DN190" s="80"/>
      <c r="DO190" s="80"/>
      <c r="DP190" s="80"/>
      <c r="DQ190" s="80"/>
      <c r="DR190" s="80"/>
      <c r="DS190" s="80"/>
      <c r="DT190" s="80"/>
      <c r="DU190" s="80"/>
      <c r="DV190" s="80"/>
      <c r="DW190" s="80"/>
      <c r="DX190" s="80"/>
      <c r="DY190" s="80"/>
      <c r="DZ190" s="80"/>
      <c r="EA190" s="80"/>
      <c r="EB190" s="80"/>
      <c r="EC190" s="80"/>
      <c r="ED190" s="80"/>
      <c r="EE190" s="80"/>
      <c r="EF190" s="80"/>
      <c r="EG190" s="80"/>
      <c r="EH190" s="80"/>
      <c r="EI190" s="80"/>
      <c r="EJ190" s="80"/>
      <c r="EK190" s="80"/>
      <c r="EL190" s="80"/>
      <c r="EM190" s="80"/>
      <c r="EN190" s="80"/>
      <c r="EO190" s="80"/>
      <c r="EP190" s="80"/>
      <c r="EQ190" s="80"/>
      <c r="ER190" s="80"/>
      <c r="ES190" s="80"/>
      <c r="ET190" s="80"/>
      <c r="EU190" s="80"/>
      <c r="EV190" s="80"/>
      <c r="EW190" s="80"/>
      <c r="EX190" s="80"/>
      <c r="EY190" s="80"/>
      <c r="EZ190" s="80"/>
      <c r="FA190" s="80"/>
    </row>
    <row r="191" spans="10:157" x14ac:dyDescent="0.3">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80"/>
      <c r="DD191" s="80"/>
      <c r="DE191" s="80"/>
      <c r="DF191" s="80"/>
      <c r="DG191" s="80"/>
      <c r="DH191" s="80"/>
      <c r="DI191" s="80"/>
      <c r="DJ191" s="80"/>
      <c r="DK191" s="80"/>
      <c r="DL191" s="80"/>
      <c r="DM191" s="80"/>
      <c r="DN191" s="80"/>
      <c r="DO191" s="80"/>
      <c r="DP191" s="80"/>
      <c r="DQ191" s="80"/>
      <c r="DR191" s="80"/>
      <c r="DS191" s="80"/>
      <c r="DT191" s="80"/>
      <c r="DU191" s="80"/>
      <c r="DV191" s="80"/>
      <c r="DW191" s="80"/>
      <c r="DX191" s="80"/>
      <c r="DY191" s="80"/>
      <c r="DZ191" s="80"/>
      <c r="EA191" s="80"/>
      <c r="EB191" s="80"/>
      <c r="EC191" s="80"/>
      <c r="ED191" s="80"/>
      <c r="EE191" s="80"/>
      <c r="EF191" s="80"/>
      <c r="EG191" s="80"/>
      <c r="EH191" s="80"/>
      <c r="EI191" s="80"/>
      <c r="EJ191" s="80"/>
      <c r="EK191" s="80"/>
      <c r="EL191" s="80"/>
      <c r="EM191" s="80"/>
      <c r="EN191" s="80"/>
      <c r="EO191" s="80"/>
      <c r="EP191" s="80"/>
      <c r="EQ191" s="80"/>
      <c r="ER191" s="80"/>
      <c r="ES191" s="80"/>
      <c r="ET191" s="80"/>
      <c r="EU191" s="80"/>
      <c r="EV191" s="80"/>
      <c r="EW191" s="80"/>
      <c r="EX191" s="80"/>
      <c r="EY191" s="80"/>
      <c r="EZ191" s="80"/>
      <c r="FA191" s="80"/>
    </row>
    <row r="192" spans="10:157" x14ac:dyDescent="0.3">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80"/>
      <c r="DD192" s="80"/>
      <c r="DE192" s="80"/>
      <c r="DF192" s="80"/>
      <c r="DG192" s="80"/>
      <c r="DH192" s="80"/>
      <c r="DI192" s="80"/>
      <c r="DJ192" s="80"/>
      <c r="DK192" s="80"/>
      <c r="DL192" s="80"/>
      <c r="DM192" s="80"/>
      <c r="DN192" s="80"/>
      <c r="DO192" s="80"/>
      <c r="DP192" s="80"/>
      <c r="DQ192" s="80"/>
      <c r="DR192" s="80"/>
      <c r="DS192" s="80"/>
      <c r="DT192" s="80"/>
      <c r="DU192" s="80"/>
      <c r="DV192" s="80"/>
      <c r="DW192" s="80"/>
      <c r="DX192" s="80"/>
      <c r="DY192" s="80"/>
      <c r="DZ192" s="80"/>
      <c r="EA192" s="80"/>
      <c r="EB192" s="80"/>
      <c r="EC192" s="80"/>
      <c r="ED192" s="80"/>
      <c r="EE192" s="80"/>
      <c r="EF192" s="80"/>
      <c r="EG192" s="80"/>
      <c r="EH192" s="80"/>
      <c r="EI192" s="80"/>
      <c r="EJ192" s="80"/>
      <c r="EK192" s="80"/>
      <c r="EL192" s="80"/>
      <c r="EM192" s="80"/>
      <c r="EN192" s="80"/>
      <c r="EO192" s="80"/>
      <c r="EP192" s="80"/>
      <c r="EQ192" s="80"/>
      <c r="ER192" s="80"/>
      <c r="ES192" s="80"/>
      <c r="ET192" s="80"/>
      <c r="EU192" s="80"/>
      <c r="EV192" s="80"/>
      <c r="EW192" s="80"/>
      <c r="EX192" s="80"/>
      <c r="EY192" s="80"/>
      <c r="EZ192" s="80"/>
      <c r="FA192" s="80"/>
    </row>
    <row r="193" spans="10:157" x14ac:dyDescent="0.3">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80"/>
      <c r="DD193" s="80"/>
      <c r="DE193" s="80"/>
      <c r="DF193" s="80"/>
      <c r="DG193" s="80"/>
      <c r="DH193" s="80"/>
      <c r="DI193" s="80"/>
      <c r="DJ193" s="80"/>
      <c r="DK193" s="80"/>
      <c r="DL193" s="80"/>
      <c r="DM193" s="80"/>
      <c r="DN193" s="80"/>
      <c r="DO193" s="80"/>
      <c r="DP193" s="80"/>
      <c r="DQ193" s="80"/>
      <c r="DR193" s="80"/>
      <c r="DS193" s="80"/>
      <c r="DT193" s="80"/>
      <c r="DU193" s="80"/>
      <c r="DV193" s="80"/>
      <c r="DW193" s="80"/>
      <c r="DX193" s="80"/>
      <c r="DY193" s="80"/>
      <c r="DZ193" s="80"/>
      <c r="EA193" s="80"/>
      <c r="EB193" s="80"/>
      <c r="EC193" s="80"/>
      <c r="ED193" s="80"/>
      <c r="EE193" s="80"/>
      <c r="EF193" s="80"/>
      <c r="EG193" s="80"/>
      <c r="EH193" s="80"/>
      <c r="EI193" s="80"/>
      <c r="EJ193" s="80"/>
      <c r="EK193" s="80"/>
      <c r="EL193" s="80"/>
      <c r="EM193" s="80"/>
      <c r="EN193" s="80"/>
      <c r="EO193" s="80"/>
      <c r="EP193" s="80"/>
      <c r="EQ193" s="80"/>
      <c r="ER193" s="80"/>
      <c r="ES193" s="80"/>
      <c r="ET193" s="80"/>
      <c r="EU193" s="80"/>
      <c r="EV193" s="80"/>
      <c r="EW193" s="80"/>
      <c r="EX193" s="80"/>
      <c r="EY193" s="80"/>
      <c r="EZ193" s="80"/>
      <c r="FA193" s="80"/>
    </row>
    <row r="194" spans="10:157" x14ac:dyDescent="0.3">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80"/>
      <c r="DD194" s="80"/>
      <c r="DE194" s="80"/>
      <c r="DF194" s="80"/>
      <c r="DG194" s="80"/>
      <c r="DH194" s="80"/>
      <c r="DI194" s="80"/>
      <c r="DJ194" s="80"/>
      <c r="DK194" s="80"/>
      <c r="DL194" s="80"/>
      <c r="DM194" s="80"/>
      <c r="DN194" s="80"/>
      <c r="DO194" s="80"/>
      <c r="DP194" s="80"/>
      <c r="DQ194" s="80"/>
      <c r="DR194" s="80"/>
      <c r="DS194" s="80"/>
      <c r="DT194" s="80"/>
      <c r="DU194" s="80"/>
      <c r="DV194" s="80"/>
      <c r="DW194" s="80"/>
      <c r="DX194" s="80"/>
      <c r="DY194" s="80"/>
      <c r="DZ194" s="80"/>
      <c r="EA194" s="80"/>
      <c r="EB194" s="80"/>
      <c r="EC194" s="80"/>
      <c r="ED194" s="80"/>
      <c r="EE194" s="80"/>
      <c r="EF194" s="80"/>
      <c r="EG194" s="80"/>
      <c r="EH194" s="80"/>
      <c r="EI194" s="80"/>
      <c r="EJ194" s="80"/>
      <c r="EK194" s="80"/>
      <c r="EL194" s="80"/>
      <c r="EM194" s="80"/>
      <c r="EN194" s="80"/>
      <c r="EO194" s="80"/>
      <c r="EP194" s="80"/>
      <c r="EQ194" s="80"/>
      <c r="ER194" s="80"/>
      <c r="ES194" s="80"/>
      <c r="ET194" s="80"/>
      <c r="EU194" s="80"/>
      <c r="EV194" s="80"/>
      <c r="EW194" s="80"/>
      <c r="EX194" s="80"/>
      <c r="EY194" s="80"/>
      <c r="EZ194" s="80"/>
      <c r="FA194" s="80"/>
    </row>
    <row r="195" spans="10:157" x14ac:dyDescent="0.3">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80"/>
      <c r="DJ195" s="80"/>
      <c r="DK195" s="80"/>
      <c r="DL195" s="80"/>
      <c r="DM195" s="80"/>
      <c r="DN195" s="80"/>
      <c r="DO195" s="80"/>
      <c r="DP195" s="80"/>
      <c r="DQ195" s="80"/>
      <c r="DR195" s="80"/>
      <c r="DS195" s="80"/>
      <c r="DT195" s="80"/>
      <c r="DU195" s="80"/>
      <c r="DV195" s="80"/>
      <c r="DW195" s="80"/>
      <c r="DX195" s="80"/>
      <c r="DY195" s="80"/>
      <c r="DZ195" s="80"/>
      <c r="EA195" s="80"/>
      <c r="EB195" s="80"/>
      <c r="EC195" s="80"/>
      <c r="ED195" s="80"/>
      <c r="EE195" s="80"/>
      <c r="EF195" s="80"/>
      <c r="EG195" s="80"/>
      <c r="EH195" s="80"/>
      <c r="EI195" s="80"/>
      <c r="EJ195" s="80"/>
      <c r="EK195" s="80"/>
      <c r="EL195" s="80"/>
      <c r="EM195" s="80"/>
      <c r="EN195" s="80"/>
      <c r="EO195" s="80"/>
      <c r="EP195" s="80"/>
      <c r="EQ195" s="80"/>
      <c r="ER195" s="80"/>
      <c r="ES195" s="80"/>
      <c r="ET195" s="80"/>
      <c r="EU195" s="80"/>
      <c r="EV195" s="80"/>
      <c r="EW195" s="80"/>
      <c r="EX195" s="80"/>
      <c r="EY195" s="80"/>
      <c r="EZ195" s="80"/>
      <c r="FA195" s="80"/>
    </row>
    <row r="196" spans="10:157" x14ac:dyDescent="0.3">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80"/>
      <c r="DJ196" s="80"/>
      <c r="DK196" s="80"/>
      <c r="DL196" s="80"/>
      <c r="DM196" s="80"/>
      <c r="DN196" s="80"/>
      <c r="DO196" s="80"/>
      <c r="DP196" s="80"/>
      <c r="DQ196" s="80"/>
      <c r="DR196" s="80"/>
      <c r="DS196" s="80"/>
      <c r="DT196" s="80"/>
      <c r="DU196" s="80"/>
      <c r="DV196" s="80"/>
      <c r="DW196" s="80"/>
      <c r="DX196" s="80"/>
      <c r="DY196" s="80"/>
      <c r="DZ196" s="80"/>
      <c r="EA196" s="80"/>
      <c r="EB196" s="80"/>
      <c r="EC196" s="80"/>
      <c r="ED196" s="80"/>
      <c r="EE196" s="80"/>
      <c r="EF196" s="80"/>
      <c r="EG196" s="80"/>
      <c r="EH196" s="80"/>
      <c r="EI196" s="80"/>
      <c r="EJ196" s="80"/>
      <c r="EK196" s="80"/>
      <c r="EL196" s="80"/>
      <c r="EM196" s="80"/>
      <c r="EN196" s="80"/>
      <c r="EO196" s="80"/>
      <c r="EP196" s="80"/>
      <c r="EQ196" s="80"/>
      <c r="ER196" s="80"/>
      <c r="ES196" s="80"/>
      <c r="ET196" s="80"/>
      <c r="EU196" s="80"/>
      <c r="EV196" s="80"/>
      <c r="EW196" s="80"/>
      <c r="EX196" s="80"/>
      <c r="EY196" s="80"/>
      <c r="EZ196" s="80"/>
      <c r="FA196" s="80"/>
    </row>
    <row r="197" spans="10:157" x14ac:dyDescent="0.3">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0"/>
      <c r="DD197" s="80"/>
      <c r="DE197" s="80"/>
      <c r="DF197" s="80"/>
      <c r="DG197" s="80"/>
      <c r="DH197" s="80"/>
      <c r="DI197" s="80"/>
      <c r="DJ197" s="80"/>
      <c r="DK197" s="80"/>
      <c r="DL197" s="80"/>
      <c r="DM197" s="80"/>
      <c r="DN197" s="80"/>
      <c r="DO197" s="80"/>
      <c r="DP197" s="80"/>
      <c r="DQ197" s="80"/>
      <c r="DR197" s="80"/>
      <c r="DS197" s="80"/>
      <c r="DT197" s="80"/>
      <c r="DU197" s="80"/>
      <c r="DV197" s="80"/>
      <c r="DW197" s="80"/>
      <c r="DX197" s="80"/>
      <c r="DY197" s="80"/>
      <c r="DZ197" s="80"/>
      <c r="EA197" s="80"/>
      <c r="EB197" s="80"/>
      <c r="EC197" s="80"/>
      <c r="ED197" s="80"/>
      <c r="EE197" s="80"/>
      <c r="EF197" s="80"/>
      <c r="EG197" s="80"/>
      <c r="EH197" s="80"/>
      <c r="EI197" s="80"/>
      <c r="EJ197" s="80"/>
      <c r="EK197" s="80"/>
      <c r="EL197" s="80"/>
      <c r="EM197" s="80"/>
      <c r="EN197" s="80"/>
      <c r="EO197" s="80"/>
      <c r="EP197" s="80"/>
      <c r="EQ197" s="80"/>
      <c r="ER197" s="80"/>
      <c r="ES197" s="80"/>
      <c r="ET197" s="80"/>
      <c r="EU197" s="80"/>
      <c r="EV197" s="80"/>
      <c r="EW197" s="80"/>
      <c r="EX197" s="80"/>
      <c r="EY197" s="80"/>
      <c r="EZ197" s="80"/>
      <c r="FA197" s="80"/>
    </row>
    <row r="198" spans="10:157" x14ac:dyDescent="0.3">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0"/>
      <c r="DD198" s="80"/>
      <c r="DE198" s="80"/>
      <c r="DF198" s="80"/>
      <c r="DG198" s="80"/>
      <c r="DH198" s="80"/>
      <c r="DI198" s="80"/>
      <c r="DJ198" s="80"/>
      <c r="DK198" s="80"/>
      <c r="DL198" s="80"/>
      <c r="DM198" s="80"/>
      <c r="DN198" s="80"/>
      <c r="DO198" s="80"/>
      <c r="DP198" s="80"/>
      <c r="DQ198" s="80"/>
      <c r="DR198" s="80"/>
      <c r="DS198" s="80"/>
      <c r="DT198" s="80"/>
      <c r="DU198" s="80"/>
      <c r="DV198" s="80"/>
      <c r="DW198" s="80"/>
      <c r="DX198" s="80"/>
      <c r="DY198" s="80"/>
      <c r="DZ198" s="80"/>
      <c r="EA198" s="80"/>
      <c r="EB198" s="80"/>
      <c r="EC198" s="80"/>
      <c r="ED198" s="80"/>
      <c r="EE198" s="80"/>
      <c r="EF198" s="80"/>
      <c r="EG198" s="80"/>
      <c r="EH198" s="80"/>
      <c r="EI198" s="80"/>
      <c r="EJ198" s="80"/>
      <c r="EK198" s="80"/>
      <c r="EL198" s="80"/>
      <c r="EM198" s="80"/>
      <c r="EN198" s="80"/>
      <c r="EO198" s="80"/>
      <c r="EP198" s="80"/>
      <c r="EQ198" s="80"/>
      <c r="ER198" s="80"/>
      <c r="ES198" s="80"/>
      <c r="ET198" s="80"/>
      <c r="EU198" s="80"/>
      <c r="EV198" s="80"/>
      <c r="EW198" s="80"/>
      <c r="EX198" s="80"/>
      <c r="EY198" s="80"/>
      <c r="EZ198" s="80"/>
      <c r="FA198" s="80"/>
    </row>
    <row r="199" spans="10:157" x14ac:dyDescent="0.3">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c r="CY199" s="80"/>
      <c r="CZ199" s="80"/>
      <c r="DA199" s="80"/>
      <c r="DB199" s="80"/>
      <c r="DC199" s="80"/>
      <c r="DD199" s="80"/>
      <c r="DE199" s="80"/>
      <c r="DF199" s="80"/>
      <c r="DG199" s="80"/>
      <c r="DH199" s="80"/>
      <c r="DI199" s="80"/>
      <c r="DJ199" s="80"/>
      <c r="DK199" s="80"/>
      <c r="DL199" s="80"/>
      <c r="DM199" s="80"/>
      <c r="DN199" s="80"/>
      <c r="DO199" s="80"/>
      <c r="DP199" s="80"/>
      <c r="DQ199" s="80"/>
      <c r="DR199" s="80"/>
      <c r="DS199" s="80"/>
      <c r="DT199" s="80"/>
      <c r="DU199" s="80"/>
      <c r="DV199" s="80"/>
      <c r="DW199" s="80"/>
      <c r="DX199" s="80"/>
      <c r="DY199" s="80"/>
      <c r="DZ199" s="80"/>
      <c r="EA199" s="80"/>
      <c r="EB199" s="80"/>
      <c r="EC199" s="80"/>
      <c r="ED199" s="80"/>
      <c r="EE199" s="80"/>
      <c r="EF199" s="80"/>
      <c r="EG199" s="80"/>
      <c r="EH199" s="80"/>
      <c r="EI199" s="80"/>
      <c r="EJ199" s="80"/>
      <c r="EK199" s="80"/>
      <c r="EL199" s="80"/>
      <c r="EM199" s="80"/>
      <c r="EN199" s="80"/>
      <c r="EO199" s="80"/>
      <c r="EP199" s="80"/>
      <c r="EQ199" s="80"/>
      <c r="ER199" s="80"/>
      <c r="ES199" s="80"/>
      <c r="ET199" s="80"/>
      <c r="EU199" s="80"/>
      <c r="EV199" s="80"/>
      <c r="EW199" s="80"/>
      <c r="EX199" s="80"/>
      <c r="EY199" s="80"/>
      <c r="EZ199" s="80"/>
      <c r="FA199" s="80"/>
    </row>
    <row r="200" spans="10:157" x14ac:dyDescent="0.3">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c r="CY200" s="80"/>
      <c r="CZ200" s="80"/>
      <c r="DA200" s="80"/>
      <c r="DB200" s="80"/>
      <c r="DC200" s="80"/>
      <c r="DD200" s="80"/>
      <c r="DE200" s="80"/>
      <c r="DF200" s="80"/>
      <c r="DG200" s="80"/>
      <c r="DH200" s="80"/>
      <c r="DI200" s="80"/>
      <c r="DJ200" s="80"/>
      <c r="DK200" s="80"/>
      <c r="DL200" s="80"/>
      <c r="DM200" s="80"/>
      <c r="DN200" s="80"/>
      <c r="DO200" s="80"/>
      <c r="DP200" s="80"/>
      <c r="DQ200" s="80"/>
      <c r="DR200" s="80"/>
      <c r="DS200" s="80"/>
      <c r="DT200" s="80"/>
      <c r="DU200" s="80"/>
      <c r="DV200" s="80"/>
      <c r="DW200" s="80"/>
      <c r="DX200" s="80"/>
      <c r="DY200" s="80"/>
      <c r="DZ200" s="80"/>
      <c r="EA200" s="80"/>
      <c r="EB200" s="80"/>
      <c r="EC200" s="80"/>
      <c r="ED200" s="80"/>
      <c r="EE200" s="80"/>
      <c r="EF200" s="80"/>
      <c r="EG200" s="80"/>
      <c r="EH200" s="80"/>
      <c r="EI200" s="80"/>
      <c r="EJ200" s="80"/>
      <c r="EK200" s="80"/>
      <c r="EL200" s="80"/>
      <c r="EM200" s="80"/>
      <c r="EN200" s="80"/>
      <c r="EO200" s="80"/>
      <c r="EP200" s="80"/>
      <c r="EQ200" s="80"/>
      <c r="ER200" s="80"/>
      <c r="ES200" s="80"/>
      <c r="ET200" s="80"/>
      <c r="EU200" s="80"/>
      <c r="EV200" s="80"/>
      <c r="EW200" s="80"/>
      <c r="EX200" s="80"/>
      <c r="EY200" s="80"/>
      <c r="EZ200" s="80"/>
      <c r="FA200" s="80"/>
    </row>
    <row r="201" spans="10:157" x14ac:dyDescent="0.3">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c r="CY201" s="80"/>
      <c r="CZ201" s="80"/>
      <c r="DA201" s="80"/>
      <c r="DB201" s="80"/>
      <c r="DC201" s="80"/>
      <c r="DD201" s="80"/>
      <c r="DE201" s="80"/>
      <c r="DF201" s="80"/>
      <c r="DG201" s="80"/>
      <c r="DH201" s="80"/>
      <c r="DI201" s="80"/>
      <c r="DJ201" s="80"/>
      <c r="DK201" s="80"/>
      <c r="DL201" s="80"/>
      <c r="DM201" s="80"/>
      <c r="DN201" s="80"/>
      <c r="DO201" s="80"/>
      <c r="DP201" s="80"/>
      <c r="DQ201" s="80"/>
      <c r="DR201" s="80"/>
      <c r="DS201" s="80"/>
      <c r="DT201" s="80"/>
      <c r="DU201" s="80"/>
      <c r="DV201" s="80"/>
      <c r="DW201" s="80"/>
      <c r="DX201" s="80"/>
      <c r="DY201" s="80"/>
      <c r="DZ201" s="80"/>
      <c r="EA201" s="80"/>
      <c r="EB201" s="80"/>
      <c r="EC201" s="80"/>
      <c r="ED201" s="80"/>
      <c r="EE201" s="80"/>
      <c r="EF201" s="80"/>
      <c r="EG201" s="80"/>
      <c r="EH201" s="80"/>
      <c r="EI201" s="80"/>
      <c r="EJ201" s="80"/>
      <c r="EK201" s="80"/>
      <c r="EL201" s="80"/>
      <c r="EM201" s="80"/>
      <c r="EN201" s="80"/>
      <c r="EO201" s="80"/>
      <c r="EP201" s="80"/>
      <c r="EQ201" s="80"/>
      <c r="ER201" s="80"/>
      <c r="ES201" s="80"/>
      <c r="ET201" s="80"/>
      <c r="EU201" s="80"/>
      <c r="EV201" s="80"/>
      <c r="EW201" s="80"/>
      <c r="EX201" s="80"/>
      <c r="EY201" s="80"/>
      <c r="EZ201" s="80"/>
      <c r="FA201" s="80"/>
    </row>
    <row r="202" spans="10:157" x14ac:dyDescent="0.3">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c r="CY202" s="80"/>
      <c r="CZ202" s="80"/>
      <c r="DA202" s="80"/>
      <c r="DB202" s="80"/>
      <c r="DC202" s="80"/>
      <c r="DD202" s="80"/>
      <c r="DE202" s="80"/>
      <c r="DF202" s="80"/>
      <c r="DG202" s="80"/>
      <c r="DH202" s="80"/>
      <c r="DI202" s="80"/>
      <c r="DJ202" s="80"/>
      <c r="DK202" s="80"/>
      <c r="DL202" s="80"/>
      <c r="DM202" s="80"/>
      <c r="DN202" s="80"/>
      <c r="DO202" s="80"/>
      <c r="DP202" s="80"/>
      <c r="DQ202" s="80"/>
      <c r="DR202" s="80"/>
      <c r="DS202" s="80"/>
      <c r="DT202" s="80"/>
      <c r="DU202" s="80"/>
      <c r="DV202" s="80"/>
      <c r="DW202" s="80"/>
      <c r="DX202" s="80"/>
      <c r="DY202" s="80"/>
      <c r="DZ202" s="80"/>
      <c r="EA202" s="80"/>
      <c r="EB202" s="80"/>
      <c r="EC202" s="80"/>
      <c r="ED202" s="80"/>
      <c r="EE202" s="80"/>
      <c r="EF202" s="80"/>
      <c r="EG202" s="80"/>
      <c r="EH202" s="80"/>
      <c r="EI202" s="80"/>
      <c r="EJ202" s="80"/>
      <c r="EK202" s="80"/>
      <c r="EL202" s="80"/>
      <c r="EM202" s="80"/>
      <c r="EN202" s="80"/>
      <c r="EO202" s="80"/>
      <c r="EP202" s="80"/>
      <c r="EQ202" s="80"/>
      <c r="ER202" s="80"/>
      <c r="ES202" s="80"/>
      <c r="ET202" s="80"/>
      <c r="EU202" s="80"/>
      <c r="EV202" s="80"/>
      <c r="EW202" s="80"/>
      <c r="EX202" s="80"/>
      <c r="EY202" s="80"/>
      <c r="EZ202" s="80"/>
      <c r="FA202" s="80"/>
    </row>
    <row r="203" spans="10:157" x14ac:dyDescent="0.3">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c r="CY203" s="80"/>
      <c r="CZ203" s="80"/>
      <c r="DA203" s="80"/>
      <c r="DB203" s="80"/>
      <c r="DC203" s="80"/>
      <c r="DD203" s="80"/>
      <c r="DE203" s="80"/>
      <c r="DF203" s="80"/>
      <c r="DG203" s="80"/>
      <c r="DH203" s="80"/>
      <c r="DI203" s="80"/>
      <c r="DJ203" s="80"/>
      <c r="DK203" s="80"/>
      <c r="DL203" s="80"/>
      <c r="DM203" s="80"/>
      <c r="DN203" s="80"/>
      <c r="DO203" s="80"/>
      <c r="DP203" s="80"/>
      <c r="DQ203" s="80"/>
      <c r="DR203" s="80"/>
      <c r="DS203" s="80"/>
      <c r="DT203" s="80"/>
      <c r="DU203" s="80"/>
      <c r="DV203" s="80"/>
      <c r="DW203" s="80"/>
      <c r="DX203" s="80"/>
      <c r="DY203" s="80"/>
      <c r="DZ203" s="80"/>
      <c r="EA203" s="80"/>
      <c r="EB203" s="80"/>
      <c r="EC203" s="80"/>
      <c r="ED203" s="80"/>
      <c r="EE203" s="80"/>
      <c r="EF203" s="80"/>
      <c r="EG203" s="80"/>
      <c r="EH203" s="80"/>
      <c r="EI203" s="80"/>
      <c r="EJ203" s="80"/>
      <c r="EK203" s="80"/>
      <c r="EL203" s="80"/>
      <c r="EM203" s="80"/>
      <c r="EN203" s="80"/>
      <c r="EO203" s="80"/>
      <c r="EP203" s="80"/>
      <c r="EQ203" s="80"/>
      <c r="ER203" s="80"/>
      <c r="ES203" s="80"/>
      <c r="ET203" s="80"/>
      <c r="EU203" s="80"/>
      <c r="EV203" s="80"/>
      <c r="EW203" s="80"/>
      <c r="EX203" s="80"/>
      <c r="EY203" s="80"/>
      <c r="EZ203" s="80"/>
      <c r="FA203" s="80"/>
    </row>
    <row r="204" spans="10:157" x14ac:dyDescent="0.3">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c r="CY204" s="80"/>
      <c r="CZ204" s="80"/>
      <c r="DA204" s="80"/>
      <c r="DB204" s="80"/>
      <c r="DC204" s="80"/>
      <c r="DD204" s="80"/>
      <c r="DE204" s="80"/>
      <c r="DF204" s="80"/>
      <c r="DG204" s="80"/>
      <c r="DH204" s="80"/>
      <c r="DI204" s="80"/>
      <c r="DJ204" s="80"/>
      <c r="DK204" s="80"/>
      <c r="DL204" s="80"/>
      <c r="DM204" s="80"/>
      <c r="DN204" s="80"/>
      <c r="DO204" s="80"/>
      <c r="DP204" s="80"/>
      <c r="DQ204" s="80"/>
      <c r="DR204" s="80"/>
      <c r="DS204" s="80"/>
      <c r="DT204" s="80"/>
      <c r="DU204" s="80"/>
      <c r="DV204" s="80"/>
      <c r="DW204" s="80"/>
      <c r="DX204" s="80"/>
      <c r="DY204" s="80"/>
      <c r="DZ204" s="80"/>
      <c r="EA204" s="80"/>
      <c r="EB204" s="80"/>
      <c r="EC204" s="80"/>
      <c r="ED204" s="80"/>
      <c r="EE204" s="80"/>
      <c r="EF204" s="80"/>
      <c r="EG204" s="80"/>
      <c r="EH204" s="80"/>
      <c r="EI204" s="80"/>
      <c r="EJ204" s="80"/>
      <c r="EK204" s="80"/>
      <c r="EL204" s="80"/>
      <c r="EM204" s="80"/>
      <c r="EN204" s="80"/>
      <c r="EO204" s="80"/>
      <c r="EP204" s="80"/>
      <c r="EQ204" s="80"/>
      <c r="ER204" s="80"/>
      <c r="ES204" s="80"/>
      <c r="ET204" s="80"/>
      <c r="EU204" s="80"/>
      <c r="EV204" s="80"/>
      <c r="EW204" s="80"/>
      <c r="EX204" s="80"/>
      <c r="EY204" s="80"/>
      <c r="EZ204" s="80"/>
      <c r="FA204" s="80"/>
    </row>
    <row r="205" spans="10:157" x14ac:dyDescent="0.3">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c r="CY205" s="80"/>
      <c r="CZ205" s="80"/>
      <c r="DA205" s="80"/>
      <c r="DB205" s="80"/>
      <c r="DC205" s="80"/>
      <c r="DD205" s="80"/>
      <c r="DE205" s="80"/>
      <c r="DF205" s="80"/>
      <c r="DG205" s="80"/>
      <c r="DH205" s="80"/>
      <c r="DI205" s="80"/>
      <c r="DJ205" s="80"/>
      <c r="DK205" s="80"/>
      <c r="DL205" s="80"/>
      <c r="DM205" s="80"/>
      <c r="DN205" s="80"/>
      <c r="DO205" s="80"/>
      <c r="DP205" s="80"/>
      <c r="DQ205" s="80"/>
      <c r="DR205" s="80"/>
      <c r="DS205" s="80"/>
      <c r="DT205" s="80"/>
      <c r="DU205" s="80"/>
      <c r="DV205" s="80"/>
      <c r="DW205" s="80"/>
      <c r="DX205" s="80"/>
      <c r="DY205" s="80"/>
      <c r="DZ205" s="80"/>
      <c r="EA205" s="80"/>
      <c r="EB205" s="80"/>
      <c r="EC205" s="80"/>
      <c r="ED205" s="80"/>
      <c r="EE205" s="80"/>
      <c r="EF205" s="80"/>
      <c r="EG205" s="80"/>
      <c r="EH205" s="80"/>
      <c r="EI205" s="80"/>
      <c r="EJ205" s="80"/>
      <c r="EK205" s="80"/>
      <c r="EL205" s="80"/>
      <c r="EM205" s="80"/>
      <c r="EN205" s="80"/>
      <c r="EO205" s="80"/>
      <c r="EP205" s="80"/>
      <c r="EQ205" s="80"/>
      <c r="ER205" s="80"/>
      <c r="ES205" s="80"/>
      <c r="ET205" s="80"/>
      <c r="EU205" s="80"/>
      <c r="EV205" s="80"/>
      <c r="EW205" s="80"/>
      <c r="EX205" s="80"/>
      <c r="EY205" s="80"/>
      <c r="EZ205" s="80"/>
      <c r="FA205" s="80"/>
    </row>
    <row r="206" spans="10:157" x14ac:dyDescent="0.3">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c r="CY206" s="80"/>
      <c r="CZ206" s="80"/>
      <c r="DA206" s="80"/>
      <c r="DB206" s="80"/>
      <c r="DC206" s="80"/>
      <c r="DD206" s="80"/>
      <c r="DE206" s="80"/>
      <c r="DF206" s="80"/>
      <c r="DG206" s="80"/>
      <c r="DH206" s="80"/>
      <c r="DI206" s="80"/>
      <c r="DJ206" s="80"/>
      <c r="DK206" s="80"/>
      <c r="DL206" s="80"/>
      <c r="DM206" s="80"/>
      <c r="DN206" s="80"/>
      <c r="DO206" s="80"/>
      <c r="DP206" s="80"/>
      <c r="DQ206" s="80"/>
      <c r="DR206" s="80"/>
      <c r="DS206" s="80"/>
      <c r="DT206" s="80"/>
      <c r="DU206" s="80"/>
      <c r="DV206" s="80"/>
      <c r="DW206" s="80"/>
      <c r="DX206" s="80"/>
      <c r="DY206" s="80"/>
      <c r="DZ206" s="80"/>
      <c r="EA206" s="80"/>
      <c r="EB206" s="80"/>
      <c r="EC206" s="80"/>
      <c r="ED206" s="80"/>
      <c r="EE206" s="80"/>
      <c r="EF206" s="80"/>
      <c r="EG206" s="80"/>
      <c r="EH206" s="80"/>
      <c r="EI206" s="80"/>
      <c r="EJ206" s="80"/>
      <c r="EK206" s="80"/>
      <c r="EL206" s="80"/>
      <c r="EM206" s="80"/>
      <c r="EN206" s="80"/>
      <c r="EO206" s="80"/>
      <c r="EP206" s="80"/>
      <c r="EQ206" s="80"/>
      <c r="ER206" s="80"/>
      <c r="ES206" s="80"/>
      <c r="ET206" s="80"/>
      <c r="EU206" s="80"/>
      <c r="EV206" s="80"/>
      <c r="EW206" s="80"/>
      <c r="EX206" s="80"/>
      <c r="EY206" s="80"/>
      <c r="EZ206" s="80"/>
      <c r="FA206" s="80"/>
    </row>
    <row r="207" spans="10:157" x14ac:dyDescent="0.3">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c r="CY207" s="80"/>
      <c r="CZ207" s="80"/>
      <c r="DA207" s="80"/>
      <c r="DB207" s="80"/>
      <c r="DC207" s="80"/>
      <c r="DD207" s="80"/>
      <c r="DE207" s="80"/>
      <c r="DF207" s="80"/>
      <c r="DG207" s="80"/>
      <c r="DH207" s="80"/>
      <c r="DI207" s="80"/>
      <c r="DJ207" s="80"/>
      <c r="DK207" s="80"/>
      <c r="DL207" s="80"/>
      <c r="DM207" s="80"/>
      <c r="DN207" s="80"/>
      <c r="DO207" s="80"/>
      <c r="DP207" s="80"/>
      <c r="DQ207" s="80"/>
      <c r="DR207" s="80"/>
      <c r="DS207" s="80"/>
      <c r="DT207" s="80"/>
      <c r="DU207" s="80"/>
      <c r="DV207" s="80"/>
      <c r="DW207" s="80"/>
      <c r="DX207" s="80"/>
      <c r="DY207" s="80"/>
      <c r="DZ207" s="80"/>
      <c r="EA207" s="80"/>
      <c r="EB207" s="80"/>
      <c r="EC207" s="80"/>
      <c r="ED207" s="80"/>
      <c r="EE207" s="80"/>
      <c r="EF207" s="80"/>
      <c r="EG207" s="80"/>
      <c r="EH207" s="80"/>
      <c r="EI207" s="80"/>
      <c r="EJ207" s="80"/>
      <c r="EK207" s="80"/>
      <c r="EL207" s="80"/>
      <c r="EM207" s="80"/>
      <c r="EN207" s="80"/>
      <c r="EO207" s="80"/>
      <c r="EP207" s="80"/>
      <c r="EQ207" s="80"/>
      <c r="ER207" s="80"/>
      <c r="ES207" s="80"/>
      <c r="ET207" s="80"/>
      <c r="EU207" s="80"/>
      <c r="EV207" s="80"/>
      <c r="EW207" s="80"/>
      <c r="EX207" s="80"/>
      <c r="EY207" s="80"/>
      <c r="EZ207" s="80"/>
      <c r="FA207" s="80"/>
    </row>
    <row r="208" spans="10:157" x14ac:dyDescent="0.3">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c r="CY208" s="80"/>
      <c r="CZ208" s="80"/>
      <c r="DA208" s="80"/>
      <c r="DB208" s="80"/>
      <c r="DC208" s="80"/>
      <c r="DD208" s="80"/>
      <c r="DE208" s="80"/>
      <c r="DF208" s="80"/>
      <c r="DG208" s="80"/>
      <c r="DH208" s="80"/>
      <c r="DI208" s="80"/>
      <c r="DJ208" s="80"/>
      <c r="DK208" s="80"/>
      <c r="DL208" s="80"/>
      <c r="DM208" s="80"/>
      <c r="DN208" s="80"/>
      <c r="DO208" s="80"/>
      <c r="DP208" s="80"/>
      <c r="DQ208" s="80"/>
      <c r="DR208" s="80"/>
      <c r="DS208" s="80"/>
      <c r="DT208" s="80"/>
      <c r="DU208" s="80"/>
      <c r="DV208" s="80"/>
      <c r="DW208" s="80"/>
      <c r="DX208" s="80"/>
      <c r="DY208" s="80"/>
      <c r="DZ208" s="80"/>
      <c r="EA208" s="80"/>
      <c r="EB208" s="80"/>
      <c r="EC208" s="80"/>
      <c r="ED208" s="80"/>
      <c r="EE208" s="80"/>
      <c r="EF208" s="80"/>
      <c r="EG208" s="80"/>
      <c r="EH208" s="80"/>
      <c r="EI208" s="80"/>
      <c r="EJ208" s="80"/>
      <c r="EK208" s="80"/>
      <c r="EL208" s="80"/>
      <c r="EM208" s="80"/>
      <c r="EN208" s="80"/>
      <c r="EO208" s="80"/>
      <c r="EP208" s="80"/>
      <c r="EQ208" s="80"/>
      <c r="ER208" s="80"/>
      <c r="ES208" s="80"/>
      <c r="ET208" s="80"/>
      <c r="EU208" s="80"/>
      <c r="EV208" s="80"/>
      <c r="EW208" s="80"/>
      <c r="EX208" s="80"/>
      <c r="EY208" s="80"/>
      <c r="EZ208" s="80"/>
      <c r="FA208" s="80"/>
    </row>
    <row r="209" spans="10:157" x14ac:dyDescent="0.3">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c r="CY209" s="80"/>
      <c r="CZ209" s="80"/>
      <c r="DA209" s="80"/>
      <c r="DB209" s="80"/>
      <c r="DC209" s="80"/>
      <c r="DD209" s="80"/>
      <c r="DE209" s="80"/>
      <c r="DF209" s="80"/>
      <c r="DG209" s="80"/>
      <c r="DH209" s="80"/>
      <c r="DI209" s="80"/>
      <c r="DJ209" s="80"/>
      <c r="DK209" s="80"/>
      <c r="DL209" s="80"/>
      <c r="DM209" s="80"/>
      <c r="DN209" s="80"/>
      <c r="DO209" s="80"/>
      <c r="DP209" s="80"/>
      <c r="DQ209" s="80"/>
      <c r="DR209" s="80"/>
      <c r="DS209" s="80"/>
      <c r="DT209" s="80"/>
      <c r="DU209" s="80"/>
      <c r="DV209" s="80"/>
      <c r="DW209" s="80"/>
      <c r="DX209" s="80"/>
      <c r="DY209" s="80"/>
      <c r="DZ209" s="80"/>
      <c r="EA209" s="80"/>
      <c r="EB209" s="80"/>
      <c r="EC209" s="80"/>
      <c r="ED209" s="80"/>
      <c r="EE209" s="80"/>
      <c r="EF209" s="80"/>
      <c r="EG209" s="80"/>
      <c r="EH209" s="80"/>
      <c r="EI209" s="80"/>
      <c r="EJ209" s="80"/>
      <c r="EK209" s="80"/>
      <c r="EL209" s="80"/>
      <c r="EM209" s="80"/>
      <c r="EN209" s="80"/>
      <c r="EO209" s="80"/>
      <c r="EP209" s="80"/>
      <c r="EQ209" s="80"/>
      <c r="ER209" s="80"/>
      <c r="ES209" s="80"/>
      <c r="ET209" s="80"/>
      <c r="EU209" s="80"/>
      <c r="EV209" s="80"/>
      <c r="EW209" s="80"/>
      <c r="EX209" s="80"/>
      <c r="EY209" s="80"/>
      <c r="EZ209" s="80"/>
      <c r="FA209" s="80"/>
    </row>
    <row r="210" spans="10:157" x14ac:dyDescent="0.3">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c r="CY210" s="80"/>
      <c r="CZ210" s="80"/>
      <c r="DA210" s="80"/>
      <c r="DB210" s="80"/>
      <c r="DC210" s="80"/>
      <c r="DD210" s="80"/>
      <c r="DE210" s="80"/>
      <c r="DF210" s="80"/>
      <c r="DG210" s="80"/>
      <c r="DH210" s="80"/>
      <c r="DI210" s="80"/>
      <c r="DJ210" s="80"/>
      <c r="DK210" s="80"/>
      <c r="DL210" s="80"/>
      <c r="DM210" s="80"/>
      <c r="DN210" s="80"/>
      <c r="DO210" s="80"/>
      <c r="DP210" s="80"/>
      <c r="DQ210" s="80"/>
      <c r="DR210" s="80"/>
      <c r="DS210" s="80"/>
      <c r="DT210" s="80"/>
      <c r="DU210" s="80"/>
      <c r="DV210" s="80"/>
      <c r="DW210" s="80"/>
      <c r="DX210" s="80"/>
      <c r="DY210" s="80"/>
      <c r="DZ210" s="80"/>
      <c r="EA210" s="80"/>
      <c r="EB210" s="80"/>
      <c r="EC210" s="80"/>
      <c r="ED210" s="80"/>
      <c r="EE210" s="80"/>
      <c r="EF210" s="80"/>
      <c r="EG210" s="80"/>
      <c r="EH210" s="80"/>
      <c r="EI210" s="80"/>
      <c r="EJ210" s="80"/>
      <c r="EK210" s="80"/>
      <c r="EL210" s="80"/>
      <c r="EM210" s="80"/>
      <c r="EN210" s="80"/>
      <c r="EO210" s="80"/>
      <c r="EP210" s="80"/>
      <c r="EQ210" s="80"/>
      <c r="ER210" s="80"/>
      <c r="ES210" s="80"/>
      <c r="ET210" s="80"/>
      <c r="EU210" s="80"/>
      <c r="EV210" s="80"/>
      <c r="EW210" s="80"/>
      <c r="EX210" s="80"/>
      <c r="EY210" s="80"/>
      <c r="EZ210" s="80"/>
      <c r="FA210" s="80"/>
    </row>
    <row r="211" spans="10:157" x14ac:dyDescent="0.3">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c r="CY211" s="80"/>
      <c r="CZ211" s="80"/>
      <c r="DA211" s="80"/>
      <c r="DB211" s="80"/>
      <c r="DC211" s="80"/>
      <c r="DD211" s="80"/>
      <c r="DE211" s="80"/>
      <c r="DF211" s="80"/>
      <c r="DG211" s="80"/>
      <c r="DH211" s="80"/>
      <c r="DI211" s="80"/>
      <c r="DJ211" s="80"/>
      <c r="DK211" s="80"/>
      <c r="DL211" s="80"/>
      <c r="DM211" s="80"/>
      <c r="DN211" s="80"/>
      <c r="DO211" s="80"/>
      <c r="DP211" s="80"/>
      <c r="DQ211" s="80"/>
      <c r="DR211" s="80"/>
      <c r="DS211" s="80"/>
      <c r="DT211" s="80"/>
      <c r="DU211" s="80"/>
      <c r="DV211" s="80"/>
      <c r="DW211" s="80"/>
      <c r="DX211" s="80"/>
      <c r="DY211" s="80"/>
      <c r="DZ211" s="80"/>
      <c r="EA211" s="80"/>
      <c r="EB211" s="80"/>
      <c r="EC211" s="80"/>
      <c r="ED211" s="80"/>
      <c r="EE211" s="80"/>
      <c r="EF211" s="80"/>
      <c r="EG211" s="80"/>
      <c r="EH211" s="80"/>
      <c r="EI211" s="80"/>
      <c r="EJ211" s="80"/>
      <c r="EK211" s="80"/>
      <c r="EL211" s="80"/>
      <c r="EM211" s="80"/>
      <c r="EN211" s="80"/>
      <c r="EO211" s="80"/>
      <c r="EP211" s="80"/>
      <c r="EQ211" s="80"/>
      <c r="ER211" s="80"/>
      <c r="ES211" s="80"/>
      <c r="ET211" s="80"/>
      <c r="EU211" s="80"/>
      <c r="EV211" s="80"/>
      <c r="EW211" s="80"/>
      <c r="EX211" s="80"/>
      <c r="EY211" s="80"/>
      <c r="EZ211" s="80"/>
      <c r="FA211" s="80"/>
    </row>
    <row r="212" spans="10:157" x14ac:dyDescent="0.3">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c r="CY212" s="80"/>
      <c r="CZ212" s="80"/>
      <c r="DA212" s="80"/>
      <c r="DB212" s="80"/>
      <c r="DC212" s="80"/>
      <c r="DD212" s="80"/>
      <c r="DE212" s="80"/>
      <c r="DF212" s="80"/>
      <c r="DG212" s="80"/>
      <c r="DH212" s="80"/>
      <c r="DI212" s="80"/>
      <c r="DJ212" s="80"/>
      <c r="DK212" s="80"/>
      <c r="DL212" s="80"/>
      <c r="DM212" s="80"/>
      <c r="DN212" s="80"/>
      <c r="DO212" s="80"/>
      <c r="DP212" s="80"/>
      <c r="DQ212" s="80"/>
      <c r="DR212" s="80"/>
      <c r="DS212" s="80"/>
      <c r="DT212" s="80"/>
      <c r="DU212" s="80"/>
      <c r="DV212" s="80"/>
      <c r="DW212" s="80"/>
      <c r="DX212" s="80"/>
      <c r="DY212" s="80"/>
      <c r="DZ212" s="80"/>
      <c r="EA212" s="80"/>
      <c r="EB212" s="80"/>
      <c r="EC212" s="80"/>
      <c r="ED212" s="80"/>
      <c r="EE212" s="80"/>
      <c r="EF212" s="80"/>
      <c r="EG212" s="80"/>
      <c r="EH212" s="80"/>
      <c r="EI212" s="80"/>
      <c r="EJ212" s="80"/>
      <c r="EK212" s="80"/>
      <c r="EL212" s="80"/>
      <c r="EM212" s="80"/>
      <c r="EN212" s="80"/>
      <c r="EO212" s="80"/>
      <c r="EP212" s="80"/>
      <c r="EQ212" s="80"/>
      <c r="ER212" s="80"/>
      <c r="ES212" s="80"/>
      <c r="ET212" s="80"/>
      <c r="EU212" s="80"/>
      <c r="EV212" s="80"/>
      <c r="EW212" s="80"/>
      <c r="EX212" s="80"/>
      <c r="EY212" s="80"/>
      <c r="EZ212" s="80"/>
      <c r="FA212" s="80"/>
    </row>
    <row r="213" spans="10:157" x14ac:dyDescent="0.3">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c r="CY213" s="80"/>
      <c r="CZ213" s="80"/>
      <c r="DA213" s="80"/>
      <c r="DB213" s="80"/>
      <c r="DC213" s="80"/>
      <c r="DD213" s="80"/>
      <c r="DE213" s="80"/>
      <c r="DF213" s="80"/>
      <c r="DG213" s="80"/>
      <c r="DH213" s="80"/>
      <c r="DI213" s="80"/>
      <c r="DJ213" s="80"/>
      <c r="DK213" s="80"/>
      <c r="DL213" s="80"/>
      <c r="DM213" s="80"/>
      <c r="DN213" s="80"/>
      <c r="DO213" s="80"/>
      <c r="DP213" s="80"/>
      <c r="DQ213" s="80"/>
      <c r="DR213" s="80"/>
      <c r="DS213" s="80"/>
      <c r="DT213" s="80"/>
      <c r="DU213" s="80"/>
      <c r="DV213" s="80"/>
      <c r="DW213" s="80"/>
      <c r="DX213" s="80"/>
      <c r="DY213" s="80"/>
      <c r="DZ213" s="80"/>
      <c r="EA213" s="80"/>
      <c r="EB213" s="80"/>
      <c r="EC213" s="80"/>
      <c r="ED213" s="80"/>
      <c r="EE213" s="80"/>
      <c r="EF213" s="80"/>
      <c r="EG213" s="80"/>
      <c r="EH213" s="80"/>
      <c r="EI213" s="80"/>
      <c r="EJ213" s="80"/>
      <c r="EK213" s="80"/>
      <c r="EL213" s="80"/>
      <c r="EM213" s="80"/>
      <c r="EN213" s="80"/>
      <c r="EO213" s="80"/>
      <c r="EP213" s="80"/>
      <c r="EQ213" s="80"/>
      <c r="ER213" s="80"/>
      <c r="ES213" s="80"/>
      <c r="ET213" s="80"/>
      <c r="EU213" s="80"/>
      <c r="EV213" s="80"/>
      <c r="EW213" s="80"/>
      <c r="EX213" s="80"/>
      <c r="EY213" s="80"/>
      <c r="EZ213" s="80"/>
      <c r="FA213" s="80"/>
    </row>
    <row r="214" spans="10:157" x14ac:dyDescent="0.3">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c r="CY214" s="80"/>
      <c r="CZ214" s="80"/>
      <c r="DA214" s="80"/>
      <c r="DB214" s="80"/>
      <c r="DC214" s="80"/>
      <c r="DD214" s="80"/>
      <c r="DE214" s="80"/>
      <c r="DF214" s="80"/>
      <c r="DG214" s="80"/>
      <c r="DH214" s="80"/>
      <c r="DI214" s="80"/>
      <c r="DJ214" s="80"/>
      <c r="DK214" s="80"/>
      <c r="DL214" s="80"/>
      <c r="DM214" s="80"/>
      <c r="DN214" s="80"/>
      <c r="DO214" s="80"/>
      <c r="DP214" s="80"/>
      <c r="DQ214" s="80"/>
      <c r="DR214" s="80"/>
      <c r="DS214" s="80"/>
      <c r="DT214" s="80"/>
      <c r="DU214" s="80"/>
      <c r="DV214" s="80"/>
      <c r="DW214" s="80"/>
      <c r="DX214" s="80"/>
      <c r="DY214" s="80"/>
      <c r="DZ214" s="80"/>
      <c r="EA214" s="80"/>
      <c r="EB214" s="80"/>
      <c r="EC214" s="80"/>
      <c r="ED214" s="80"/>
      <c r="EE214" s="80"/>
      <c r="EF214" s="80"/>
      <c r="EG214" s="80"/>
      <c r="EH214" s="80"/>
      <c r="EI214" s="80"/>
      <c r="EJ214" s="80"/>
      <c r="EK214" s="80"/>
      <c r="EL214" s="80"/>
      <c r="EM214" s="80"/>
      <c r="EN214" s="80"/>
      <c r="EO214" s="80"/>
      <c r="EP214" s="80"/>
      <c r="EQ214" s="80"/>
      <c r="ER214" s="80"/>
      <c r="ES214" s="80"/>
      <c r="ET214" s="80"/>
      <c r="EU214" s="80"/>
      <c r="EV214" s="80"/>
      <c r="EW214" s="80"/>
      <c r="EX214" s="80"/>
      <c r="EY214" s="80"/>
      <c r="EZ214" s="80"/>
      <c r="FA214" s="80"/>
    </row>
    <row r="215" spans="10:157" x14ac:dyDescent="0.3">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c r="CY215" s="80"/>
      <c r="CZ215" s="80"/>
      <c r="DA215" s="80"/>
      <c r="DB215" s="80"/>
      <c r="DC215" s="80"/>
      <c r="DD215" s="80"/>
      <c r="DE215" s="80"/>
      <c r="DF215" s="80"/>
      <c r="DG215" s="80"/>
      <c r="DH215" s="80"/>
      <c r="DI215" s="80"/>
      <c r="DJ215" s="80"/>
      <c r="DK215" s="80"/>
      <c r="DL215" s="80"/>
      <c r="DM215" s="80"/>
      <c r="DN215" s="80"/>
      <c r="DO215" s="80"/>
      <c r="DP215" s="80"/>
      <c r="DQ215" s="80"/>
      <c r="DR215" s="80"/>
      <c r="DS215" s="80"/>
      <c r="DT215" s="80"/>
      <c r="DU215" s="80"/>
      <c r="DV215" s="80"/>
      <c r="DW215" s="80"/>
      <c r="DX215" s="80"/>
      <c r="DY215" s="80"/>
      <c r="DZ215" s="80"/>
      <c r="EA215" s="80"/>
      <c r="EB215" s="80"/>
      <c r="EC215" s="80"/>
      <c r="ED215" s="80"/>
      <c r="EE215" s="80"/>
      <c r="EF215" s="80"/>
      <c r="EG215" s="80"/>
      <c r="EH215" s="80"/>
      <c r="EI215" s="80"/>
      <c r="EJ215" s="80"/>
      <c r="EK215" s="80"/>
      <c r="EL215" s="80"/>
      <c r="EM215" s="80"/>
      <c r="EN215" s="80"/>
      <c r="EO215" s="80"/>
      <c r="EP215" s="80"/>
      <c r="EQ215" s="80"/>
      <c r="ER215" s="80"/>
      <c r="ES215" s="80"/>
      <c r="ET215" s="80"/>
      <c r="EU215" s="80"/>
      <c r="EV215" s="80"/>
      <c r="EW215" s="80"/>
      <c r="EX215" s="80"/>
      <c r="EY215" s="80"/>
      <c r="EZ215" s="80"/>
      <c r="FA215" s="80"/>
    </row>
    <row r="216" spans="10:157" x14ac:dyDescent="0.3">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c r="DO216" s="80"/>
      <c r="DP216" s="80"/>
      <c r="DQ216" s="80"/>
      <c r="DR216" s="80"/>
      <c r="DS216" s="80"/>
      <c r="DT216" s="80"/>
      <c r="DU216" s="80"/>
      <c r="DV216" s="80"/>
      <c r="DW216" s="80"/>
      <c r="DX216" s="80"/>
      <c r="DY216" s="80"/>
      <c r="DZ216" s="80"/>
      <c r="EA216" s="80"/>
      <c r="EB216" s="80"/>
      <c r="EC216" s="80"/>
      <c r="ED216" s="80"/>
      <c r="EE216" s="80"/>
      <c r="EF216" s="80"/>
      <c r="EG216" s="80"/>
      <c r="EH216" s="80"/>
      <c r="EI216" s="80"/>
      <c r="EJ216" s="80"/>
      <c r="EK216" s="80"/>
      <c r="EL216" s="80"/>
      <c r="EM216" s="80"/>
      <c r="EN216" s="80"/>
      <c r="EO216" s="80"/>
      <c r="EP216" s="80"/>
      <c r="EQ216" s="80"/>
      <c r="ER216" s="80"/>
      <c r="ES216" s="80"/>
      <c r="ET216" s="80"/>
      <c r="EU216" s="80"/>
      <c r="EV216" s="80"/>
      <c r="EW216" s="80"/>
      <c r="EX216" s="80"/>
      <c r="EY216" s="80"/>
      <c r="EZ216" s="80"/>
      <c r="FA216" s="80"/>
    </row>
    <row r="217" spans="10:157" x14ac:dyDescent="0.3">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c r="CY217" s="80"/>
      <c r="CZ217" s="80"/>
      <c r="DA217" s="80"/>
      <c r="DB217" s="80"/>
      <c r="DC217" s="80"/>
      <c r="DD217" s="80"/>
      <c r="DE217" s="80"/>
      <c r="DF217" s="80"/>
      <c r="DG217" s="80"/>
      <c r="DH217" s="80"/>
      <c r="DI217" s="80"/>
      <c r="DJ217" s="80"/>
      <c r="DK217" s="80"/>
      <c r="DL217" s="80"/>
      <c r="DM217" s="80"/>
      <c r="DN217" s="80"/>
      <c r="DO217" s="80"/>
      <c r="DP217" s="80"/>
      <c r="DQ217" s="80"/>
      <c r="DR217" s="80"/>
      <c r="DS217" s="80"/>
      <c r="DT217" s="80"/>
      <c r="DU217" s="80"/>
      <c r="DV217" s="80"/>
      <c r="DW217" s="80"/>
      <c r="DX217" s="80"/>
      <c r="DY217" s="80"/>
      <c r="DZ217" s="80"/>
      <c r="EA217" s="80"/>
      <c r="EB217" s="80"/>
      <c r="EC217" s="80"/>
      <c r="ED217" s="80"/>
      <c r="EE217" s="80"/>
      <c r="EF217" s="80"/>
      <c r="EG217" s="80"/>
      <c r="EH217" s="80"/>
      <c r="EI217" s="80"/>
      <c r="EJ217" s="80"/>
      <c r="EK217" s="80"/>
      <c r="EL217" s="80"/>
      <c r="EM217" s="80"/>
      <c r="EN217" s="80"/>
      <c r="EO217" s="80"/>
      <c r="EP217" s="80"/>
      <c r="EQ217" s="80"/>
      <c r="ER217" s="80"/>
      <c r="ES217" s="80"/>
      <c r="ET217" s="80"/>
      <c r="EU217" s="80"/>
      <c r="EV217" s="80"/>
      <c r="EW217" s="80"/>
      <c r="EX217" s="80"/>
      <c r="EY217" s="80"/>
      <c r="EZ217" s="80"/>
      <c r="FA217" s="80"/>
    </row>
    <row r="218" spans="10:157" x14ac:dyDescent="0.3">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c r="CY218" s="80"/>
      <c r="CZ218" s="80"/>
      <c r="DA218" s="80"/>
      <c r="DB218" s="80"/>
      <c r="DC218" s="80"/>
      <c r="DD218" s="80"/>
      <c r="DE218" s="80"/>
      <c r="DF218" s="80"/>
      <c r="DG218" s="80"/>
      <c r="DH218" s="80"/>
      <c r="DI218" s="80"/>
      <c r="DJ218" s="80"/>
      <c r="DK218" s="80"/>
      <c r="DL218" s="80"/>
      <c r="DM218" s="80"/>
      <c r="DN218" s="80"/>
      <c r="DO218" s="80"/>
      <c r="DP218" s="80"/>
      <c r="DQ218" s="80"/>
      <c r="DR218" s="80"/>
      <c r="DS218" s="80"/>
      <c r="DT218" s="80"/>
      <c r="DU218" s="80"/>
      <c r="DV218" s="80"/>
      <c r="DW218" s="80"/>
      <c r="DX218" s="80"/>
      <c r="DY218" s="80"/>
      <c r="DZ218" s="80"/>
      <c r="EA218" s="80"/>
      <c r="EB218" s="80"/>
      <c r="EC218" s="80"/>
      <c r="ED218" s="80"/>
      <c r="EE218" s="80"/>
      <c r="EF218" s="80"/>
      <c r="EG218" s="80"/>
      <c r="EH218" s="80"/>
      <c r="EI218" s="80"/>
      <c r="EJ218" s="80"/>
      <c r="EK218" s="80"/>
      <c r="EL218" s="80"/>
      <c r="EM218" s="80"/>
      <c r="EN218" s="80"/>
      <c r="EO218" s="80"/>
      <c r="EP218" s="80"/>
      <c r="EQ218" s="80"/>
      <c r="ER218" s="80"/>
      <c r="ES218" s="80"/>
      <c r="ET218" s="80"/>
      <c r="EU218" s="80"/>
      <c r="EV218" s="80"/>
      <c r="EW218" s="80"/>
      <c r="EX218" s="80"/>
      <c r="EY218" s="80"/>
      <c r="EZ218" s="80"/>
      <c r="FA218" s="80"/>
    </row>
    <row r="219" spans="10:157" x14ac:dyDescent="0.3">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c r="CY219" s="80"/>
      <c r="CZ219" s="80"/>
      <c r="DA219" s="80"/>
      <c r="DB219" s="80"/>
      <c r="DC219" s="80"/>
      <c r="DD219" s="80"/>
      <c r="DE219" s="80"/>
      <c r="DF219" s="80"/>
      <c r="DG219" s="80"/>
      <c r="DH219" s="80"/>
      <c r="DI219" s="80"/>
      <c r="DJ219" s="80"/>
      <c r="DK219" s="80"/>
      <c r="DL219" s="80"/>
      <c r="DM219" s="80"/>
      <c r="DN219" s="80"/>
      <c r="DO219" s="80"/>
      <c r="DP219" s="80"/>
      <c r="DQ219" s="80"/>
      <c r="DR219" s="80"/>
      <c r="DS219" s="80"/>
      <c r="DT219" s="80"/>
      <c r="DU219" s="80"/>
      <c r="DV219" s="80"/>
      <c r="DW219" s="80"/>
      <c r="DX219" s="80"/>
      <c r="DY219" s="80"/>
      <c r="DZ219" s="80"/>
      <c r="EA219" s="80"/>
      <c r="EB219" s="80"/>
      <c r="EC219" s="80"/>
      <c r="ED219" s="80"/>
      <c r="EE219" s="80"/>
      <c r="EF219" s="80"/>
      <c r="EG219" s="80"/>
      <c r="EH219" s="80"/>
      <c r="EI219" s="80"/>
      <c r="EJ219" s="80"/>
      <c r="EK219" s="80"/>
      <c r="EL219" s="80"/>
      <c r="EM219" s="80"/>
      <c r="EN219" s="80"/>
      <c r="EO219" s="80"/>
      <c r="EP219" s="80"/>
      <c r="EQ219" s="80"/>
      <c r="ER219" s="80"/>
      <c r="ES219" s="80"/>
      <c r="ET219" s="80"/>
      <c r="EU219" s="80"/>
      <c r="EV219" s="80"/>
      <c r="EW219" s="80"/>
      <c r="EX219" s="80"/>
      <c r="EY219" s="80"/>
      <c r="EZ219" s="80"/>
      <c r="FA219" s="80"/>
    </row>
    <row r="220" spans="10:157" x14ac:dyDescent="0.3">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c r="CY220" s="80"/>
      <c r="CZ220" s="80"/>
      <c r="DA220" s="80"/>
      <c r="DB220" s="80"/>
      <c r="DC220" s="80"/>
      <c r="DD220" s="80"/>
      <c r="DE220" s="80"/>
      <c r="DF220" s="80"/>
      <c r="DG220" s="80"/>
      <c r="DH220" s="80"/>
      <c r="DI220" s="80"/>
      <c r="DJ220" s="80"/>
      <c r="DK220" s="80"/>
      <c r="DL220" s="80"/>
      <c r="DM220" s="80"/>
      <c r="DN220" s="80"/>
      <c r="DO220" s="80"/>
      <c r="DP220" s="80"/>
      <c r="DQ220" s="80"/>
      <c r="DR220" s="80"/>
      <c r="DS220" s="80"/>
      <c r="DT220" s="80"/>
      <c r="DU220" s="80"/>
      <c r="DV220" s="80"/>
      <c r="DW220" s="80"/>
      <c r="DX220" s="80"/>
      <c r="DY220" s="80"/>
      <c r="DZ220" s="80"/>
      <c r="EA220" s="80"/>
      <c r="EB220" s="80"/>
      <c r="EC220" s="80"/>
      <c r="ED220" s="80"/>
      <c r="EE220" s="80"/>
      <c r="EF220" s="80"/>
      <c r="EG220" s="80"/>
      <c r="EH220" s="80"/>
      <c r="EI220" s="80"/>
      <c r="EJ220" s="80"/>
      <c r="EK220" s="80"/>
      <c r="EL220" s="80"/>
      <c r="EM220" s="80"/>
      <c r="EN220" s="80"/>
      <c r="EO220" s="80"/>
      <c r="EP220" s="80"/>
      <c r="EQ220" s="80"/>
      <c r="ER220" s="80"/>
      <c r="ES220" s="80"/>
      <c r="ET220" s="80"/>
      <c r="EU220" s="80"/>
      <c r="EV220" s="80"/>
      <c r="EW220" s="80"/>
      <c r="EX220" s="80"/>
      <c r="EY220" s="80"/>
      <c r="EZ220" s="80"/>
      <c r="FA220" s="80"/>
    </row>
    <row r="221" spans="10:157" x14ac:dyDescent="0.3">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c r="CY221" s="80"/>
      <c r="CZ221" s="80"/>
      <c r="DA221" s="80"/>
      <c r="DB221" s="80"/>
      <c r="DC221" s="80"/>
      <c r="DD221" s="80"/>
      <c r="DE221" s="80"/>
      <c r="DF221" s="80"/>
      <c r="DG221" s="80"/>
      <c r="DH221" s="80"/>
      <c r="DI221" s="80"/>
      <c r="DJ221" s="80"/>
      <c r="DK221" s="80"/>
      <c r="DL221" s="80"/>
      <c r="DM221" s="80"/>
      <c r="DN221" s="80"/>
      <c r="DO221" s="80"/>
      <c r="DP221" s="80"/>
      <c r="DQ221" s="80"/>
      <c r="DR221" s="80"/>
      <c r="DS221" s="80"/>
      <c r="DT221" s="80"/>
      <c r="DU221" s="80"/>
      <c r="DV221" s="80"/>
      <c r="DW221" s="80"/>
      <c r="DX221" s="80"/>
      <c r="DY221" s="80"/>
      <c r="DZ221" s="80"/>
      <c r="EA221" s="80"/>
      <c r="EB221" s="80"/>
      <c r="EC221" s="80"/>
      <c r="ED221" s="80"/>
      <c r="EE221" s="80"/>
      <c r="EF221" s="80"/>
      <c r="EG221" s="80"/>
      <c r="EH221" s="80"/>
      <c r="EI221" s="80"/>
      <c r="EJ221" s="80"/>
      <c r="EK221" s="80"/>
      <c r="EL221" s="80"/>
      <c r="EM221" s="80"/>
      <c r="EN221" s="80"/>
      <c r="EO221" s="80"/>
      <c r="EP221" s="80"/>
      <c r="EQ221" s="80"/>
      <c r="ER221" s="80"/>
      <c r="ES221" s="80"/>
      <c r="ET221" s="80"/>
      <c r="EU221" s="80"/>
      <c r="EV221" s="80"/>
      <c r="EW221" s="80"/>
      <c r="EX221" s="80"/>
      <c r="EY221" s="80"/>
      <c r="EZ221" s="80"/>
      <c r="FA221" s="80"/>
    </row>
    <row r="222" spans="10:157" x14ac:dyDescent="0.3">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c r="CY222" s="80"/>
      <c r="CZ222" s="80"/>
      <c r="DA222" s="80"/>
      <c r="DB222" s="80"/>
      <c r="DC222" s="80"/>
      <c r="DD222" s="80"/>
      <c r="DE222" s="80"/>
      <c r="DF222" s="80"/>
      <c r="DG222" s="80"/>
      <c r="DH222" s="80"/>
      <c r="DI222" s="80"/>
      <c r="DJ222" s="80"/>
      <c r="DK222" s="80"/>
      <c r="DL222" s="80"/>
      <c r="DM222" s="80"/>
      <c r="DN222" s="80"/>
      <c r="DO222" s="80"/>
      <c r="DP222" s="80"/>
      <c r="DQ222" s="80"/>
      <c r="DR222" s="80"/>
      <c r="DS222" s="80"/>
      <c r="DT222" s="80"/>
      <c r="DU222" s="80"/>
      <c r="DV222" s="80"/>
      <c r="DW222" s="80"/>
      <c r="DX222" s="80"/>
      <c r="DY222" s="80"/>
      <c r="DZ222" s="80"/>
      <c r="EA222" s="80"/>
      <c r="EB222" s="80"/>
      <c r="EC222" s="80"/>
      <c r="ED222" s="80"/>
      <c r="EE222" s="80"/>
      <c r="EF222" s="80"/>
      <c r="EG222" s="80"/>
      <c r="EH222" s="80"/>
      <c r="EI222" s="80"/>
      <c r="EJ222" s="80"/>
      <c r="EK222" s="80"/>
      <c r="EL222" s="80"/>
      <c r="EM222" s="80"/>
      <c r="EN222" s="80"/>
      <c r="EO222" s="80"/>
      <c r="EP222" s="80"/>
      <c r="EQ222" s="80"/>
      <c r="ER222" s="80"/>
      <c r="ES222" s="80"/>
      <c r="ET222" s="80"/>
      <c r="EU222" s="80"/>
      <c r="EV222" s="80"/>
      <c r="EW222" s="80"/>
      <c r="EX222" s="80"/>
      <c r="EY222" s="80"/>
      <c r="EZ222" s="80"/>
      <c r="FA222" s="80"/>
    </row>
    <row r="223" spans="10:157" x14ac:dyDescent="0.3">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c r="CY223" s="80"/>
      <c r="CZ223" s="80"/>
      <c r="DA223" s="80"/>
      <c r="DB223" s="80"/>
      <c r="DC223" s="80"/>
      <c r="DD223" s="80"/>
      <c r="DE223" s="80"/>
      <c r="DF223" s="80"/>
      <c r="DG223" s="80"/>
      <c r="DH223" s="80"/>
      <c r="DI223" s="80"/>
      <c r="DJ223" s="80"/>
      <c r="DK223" s="80"/>
      <c r="DL223" s="80"/>
      <c r="DM223" s="80"/>
      <c r="DN223" s="80"/>
      <c r="DO223" s="80"/>
      <c r="DP223" s="80"/>
      <c r="DQ223" s="80"/>
      <c r="DR223" s="80"/>
      <c r="DS223" s="80"/>
      <c r="DT223" s="80"/>
      <c r="DU223" s="80"/>
      <c r="DV223" s="80"/>
      <c r="DW223" s="80"/>
      <c r="DX223" s="80"/>
      <c r="DY223" s="80"/>
      <c r="DZ223" s="80"/>
      <c r="EA223" s="80"/>
      <c r="EB223" s="80"/>
      <c r="EC223" s="80"/>
      <c r="ED223" s="80"/>
      <c r="EE223" s="80"/>
      <c r="EF223" s="80"/>
      <c r="EG223" s="80"/>
      <c r="EH223" s="80"/>
      <c r="EI223" s="80"/>
      <c r="EJ223" s="80"/>
      <c r="EK223" s="80"/>
      <c r="EL223" s="80"/>
      <c r="EM223" s="80"/>
      <c r="EN223" s="80"/>
      <c r="EO223" s="80"/>
      <c r="EP223" s="80"/>
      <c r="EQ223" s="80"/>
      <c r="ER223" s="80"/>
      <c r="ES223" s="80"/>
      <c r="ET223" s="80"/>
      <c r="EU223" s="80"/>
      <c r="EV223" s="80"/>
      <c r="EW223" s="80"/>
      <c r="EX223" s="80"/>
      <c r="EY223" s="80"/>
      <c r="EZ223" s="80"/>
      <c r="FA223" s="80"/>
    </row>
    <row r="224" spans="10:157" x14ac:dyDescent="0.3">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c r="CY224" s="80"/>
      <c r="CZ224" s="80"/>
      <c r="DA224" s="80"/>
      <c r="DB224" s="80"/>
      <c r="DC224" s="80"/>
      <c r="DD224" s="80"/>
      <c r="DE224" s="80"/>
      <c r="DF224" s="80"/>
      <c r="DG224" s="80"/>
      <c r="DH224" s="80"/>
      <c r="DI224" s="80"/>
      <c r="DJ224" s="80"/>
      <c r="DK224" s="80"/>
      <c r="DL224" s="80"/>
      <c r="DM224" s="80"/>
      <c r="DN224" s="80"/>
      <c r="DO224" s="80"/>
      <c r="DP224" s="80"/>
      <c r="DQ224" s="80"/>
      <c r="DR224" s="80"/>
      <c r="DS224" s="80"/>
      <c r="DT224" s="80"/>
      <c r="DU224" s="80"/>
      <c r="DV224" s="80"/>
      <c r="DW224" s="80"/>
      <c r="DX224" s="80"/>
      <c r="DY224" s="80"/>
      <c r="DZ224" s="80"/>
      <c r="EA224" s="80"/>
      <c r="EB224" s="80"/>
      <c r="EC224" s="80"/>
      <c r="ED224" s="80"/>
      <c r="EE224" s="80"/>
      <c r="EF224" s="80"/>
      <c r="EG224" s="80"/>
      <c r="EH224" s="80"/>
      <c r="EI224" s="80"/>
      <c r="EJ224" s="80"/>
      <c r="EK224" s="80"/>
      <c r="EL224" s="80"/>
      <c r="EM224" s="80"/>
      <c r="EN224" s="80"/>
      <c r="EO224" s="80"/>
      <c r="EP224" s="80"/>
      <c r="EQ224" s="80"/>
      <c r="ER224" s="80"/>
      <c r="ES224" s="80"/>
      <c r="ET224" s="80"/>
      <c r="EU224" s="80"/>
      <c r="EV224" s="80"/>
      <c r="EW224" s="80"/>
      <c r="EX224" s="80"/>
      <c r="EY224" s="80"/>
      <c r="EZ224" s="80"/>
      <c r="FA224" s="80"/>
    </row>
    <row r="225" spans="10:157" x14ac:dyDescent="0.3">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80"/>
      <c r="DJ225" s="80"/>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80"/>
      <c r="EZ225" s="80"/>
      <c r="FA225" s="80"/>
    </row>
    <row r="226" spans="10:157" x14ac:dyDescent="0.3">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c r="CY226" s="80"/>
      <c r="CZ226" s="80"/>
      <c r="DA226" s="80"/>
      <c r="DB226" s="80"/>
      <c r="DC226" s="80"/>
      <c r="DD226" s="80"/>
      <c r="DE226" s="80"/>
      <c r="DF226" s="80"/>
      <c r="DG226" s="80"/>
      <c r="DH226" s="80"/>
      <c r="DI226" s="80"/>
      <c r="DJ226" s="80"/>
      <c r="DK226" s="80"/>
      <c r="DL226" s="80"/>
      <c r="DM226" s="80"/>
      <c r="DN226" s="80"/>
      <c r="DO226" s="80"/>
      <c r="DP226" s="80"/>
      <c r="DQ226" s="80"/>
      <c r="DR226" s="80"/>
      <c r="DS226" s="80"/>
      <c r="DT226" s="80"/>
      <c r="DU226" s="80"/>
      <c r="DV226" s="80"/>
      <c r="DW226" s="80"/>
      <c r="DX226" s="80"/>
      <c r="DY226" s="80"/>
      <c r="DZ226" s="80"/>
      <c r="EA226" s="80"/>
      <c r="EB226" s="80"/>
      <c r="EC226" s="80"/>
      <c r="ED226" s="80"/>
      <c r="EE226" s="80"/>
      <c r="EF226" s="80"/>
      <c r="EG226" s="80"/>
      <c r="EH226" s="80"/>
      <c r="EI226" s="80"/>
      <c r="EJ226" s="80"/>
      <c r="EK226" s="80"/>
      <c r="EL226" s="80"/>
      <c r="EM226" s="80"/>
      <c r="EN226" s="80"/>
      <c r="EO226" s="80"/>
      <c r="EP226" s="80"/>
      <c r="EQ226" s="80"/>
      <c r="ER226" s="80"/>
      <c r="ES226" s="80"/>
      <c r="ET226" s="80"/>
      <c r="EU226" s="80"/>
      <c r="EV226" s="80"/>
      <c r="EW226" s="80"/>
      <c r="EX226" s="80"/>
      <c r="EY226" s="80"/>
      <c r="EZ226" s="80"/>
      <c r="FA226" s="80"/>
    </row>
    <row r="227" spans="10:157" x14ac:dyDescent="0.3">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c r="CY227" s="80"/>
      <c r="CZ227" s="80"/>
      <c r="DA227" s="80"/>
      <c r="DB227" s="80"/>
      <c r="DC227" s="80"/>
      <c r="DD227" s="80"/>
      <c r="DE227" s="80"/>
      <c r="DF227" s="80"/>
      <c r="DG227" s="80"/>
      <c r="DH227" s="80"/>
      <c r="DI227" s="80"/>
      <c r="DJ227" s="80"/>
      <c r="DK227" s="80"/>
      <c r="DL227" s="80"/>
      <c r="DM227" s="80"/>
      <c r="DN227" s="80"/>
      <c r="DO227" s="80"/>
      <c r="DP227" s="80"/>
      <c r="DQ227" s="80"/>
      <c r="DR227" s="80"/>
      <c r="DS227" s="80"/>
      <c r="DT227" s="80"/>
      <c r="DU227" s="80"/>
      <c r="DV227" s="80"/>
      <c r="DW227" s="80"/>
      <c r="DX227" s="80"/>
      <c r="DY227" s="80"/>
      <c r="DZ227" s="80"/>
      <c r="EA227" s="80"/>
      <c r="EB227" s="80"/>
      <c r="EC227" s="80"/>
      <c r="ED227" s="80"/>
      <c r="EE227" s="80"/>
      <c r="EF227" s="80"/>
      <c r="EG227" s="80"/>
      <c r="EH227" s="80"/>
      <c r="EI227" s="80"/>
      <c r="EJ227" s="80"/>
      <c r="EK227" s="80"/>
      <c r="EL227" s="80"/>
      <c r="EM227" s="80"/>
      <c r="EN227" s="80"/>
      <c r="EO227" s="80"/>
      <c r="EP227" s="80"/>
      <c r="EQ227" s="80"/>
      <c r="ER227" s="80"/>
      <c r="ES227" s="80"/>
      <c r="ET227" s="80"/>
      <c r="EU227" s="80"/>
      <c r="EV227" s="80"/>
      <c r="EW227" s="80"/>
      <c r="EX227" s="80"/>
      <c r="EY227" s="80"/>
      <c r="EZ227" s="80"/>
      <c r="FA227" s="80"/>
    </row>
    <row r="228" spans="10:157" x14ac:dyDescent="0.3">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c r="CY228" s="80"/>
      <c r="CZ228" s="80"/>
      <c r="DA228" s="80"/>
      <c r="DB228" s="80"/>
      <c r="DC228" s="80"/>
      <c r="DD228" s="80"/>
      <c r="DE228" s="80"/>
      <c r="DF228" s="80"/>
      <c r="DG228" s="80"/>
      <c r="DH228" s="80"/>
      <c r="DI228" s="80"/>
      <c r="DJ228" s="80"/>
      <c r="DK228" s="80"/>
      <c r="DL228" s="80"/>
      <c r="DM228" s="80"/>
      <c r="DN228" s="80"/>
      <c r="DO228" s="80"/>
      <c r="DP228" s="80"/>
      <c r="DQ228" s="80"/>
      <c r="DR228" s="80"/>
      <c r="DS228" s="80"/>
      <c r="DT228" s="80"/>
      <c r="DU228" s="80"/>
      <c r="DV228" s="80"/>
      <c r="DW228" s="80"/>
      <c r="DX228" s="80"/>
      <c r="DY228" s="80"/>
      <c r="DZ228" s="80"/>
      <c r="EA228" s="80"/>
      <c r="EB228" s="80"/>
      <c r="EC228" s="80"/>
      <c r="ED228" s="80"/>
      <c r="EE228" s="80"/>
      <c r="EF228" s="80"/>
      <c r="EG228" s="80"/>
      <c r="EH228" s="80"/>
      <c r="EI228" s="80"/>
      <c r="EJ228" s="80"/>
      <c r="EK228" s="80"/>
      <c r="EL228" s="80"/>
      <c r="EM228" s="80"/>
      <c r="EN228" s="80"/>
      <c r="EO228" s="80"/>
      <c r="EP228" s="80"/>
      <c r="EQ228" s="80"/>
      <c r="ER228" s="80"/>
      <c r="ES228" s="80"/>
      <c r="ET228" s="80"/>
      <c r="EU228" s="80"/>
      <c r="EV228" s="80"/>
      <c r="EW228" s="80"/>
      <c r="EX228" s="80"/>
      <c r="EY228" s="80"/>
      <c r="EZ228" s="80"/>
      <c r="FA228" s="80"/>
    </row>
    <row r="229" spans="10:157" x14ac:dyDescent="0.3">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c r="CY229" s="80"/>
      <c r="CZ229" s="80"/>
      <c r="DA229" s="80"/>
      <c r="DB229" s="80"/>
      <c r="DC229" s="80"/>
      <c r="DD229" s="80"/>
      <c r="DE229" s="80"/>
      <c r="DF229" s="80"/>
      <c r="DG229" s="80"/>
      <c r="DH229" s="80"/>
      <c r="DI229" s="80"/>
      <c r="DJ229" s="80"/>
      <c r="DK229" s="80"/>
      <c r="DL229" s="80"/>
      <c r="DM229" s="80"/>
      <c r="DN229" s="80"/>
      <c r="DO229" s="80"/>
      <c r="DP229" s="80"/>
      <c r="DQ229" s="80"/>
      <c r="DR229" s="80"/>
      <c r="DS229" s="80"/>
      <c r="DT229" s="80"/>
      <c r="DU229" s="80"/>
      <c r="DV229" s="80"/>
      <c r="DW229" s="80"/>
      <c r="DX229" s="80"/>
      <c r="DY229" s="80"/>
      <c r="DZ229" s="80"/>
      <c r="EA229" s="80"/>
      <c r="EB229" s="80"/>
      <c r="EC229" s="80"/>
      <c r="ED229" s="80"/>
      <c r="EE229" s="80"/>
      <c r="EF229" s="80"/>
      <c r="EG229" s="80"/>
      <c r="EH229" s="80"/>
      <c r="EI229" s="80"/>
      <c r="EJ229" s="80"/>
      <c r="EK229" s="80"/>
      <c r="EL229" s="80"/>
      <c r="EM229" s="80"/>
      <c r="EN229" s="80"/>
      <c r="EO229" s="80"/>
      <c r="EP229" s="80"/>
      <c r="EQ229" s="80"/>
      <c r="ER229" s="80"/>
      <c r="ES229" s="80"/>
      <c r="ET229" s="80"/>
      <c r="EU229" s="80"/>
      <c r="EV229" s="80"/>
      <c r="EW229" s="80"/>
      <c r="EX229" s="80"/>
      <c r="EY229" s="80"/>
      <c r="EZ229" s="80"/>
      <c r="FA229" s="80"/>
    </row>
    <row r="230" spans="10:157" x14ac:dyDescent="0.3">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c r="CY230" s="80"/>
      <c r="CZ230" s="80"/>
      <c r="DA230" s="80"/>
      <c r="DB230" s="80"/>
      <c r="DC230" s="80"/>
      <c r="DD230" s="80"/>
      <c r="DE230" s="80"/>
      <c r="DF230" s="80"/>
      <c r="DG230" s="80"/>
      <c r="DH230" s="80"/>
      <c r="DI230" s="80"/>
      <c r="DJ230" s="80"/>
      <c r="DK230" s="80"/>
      <c r="DL230" s="80"/>
      <c r="DM230" s="80"/>
      <c r="DN230" s="80"/>
      <c r="DO230" s="80"/>
      <c r="DP230" s="80"/>
      <c r="DQ230" s="80"/>
      <c r="DR230" s="80"/>
      <c r="DS230" s="80"/>
      <c r="DT230" s="80"/>
      <c r="DU230" s="80"/>
      <c r="DV230" s="80"/>
      <c r="DW230" s="80"/>
      <c r="DX230" s="80"/>
      <c r="DY230" s="80"/>
      <c r="DZ230" s="80"/>
      <c r="EA230" s="80"/>
      <c r="EB230" s="80"/>
      <c r="EC230" s="80"/>
      <c r="ED230" s="80"/>
      <c r="EE230" s="80"/>
      <c r="EF230" s="80"/>
      <c r="EG230" s="80"/>
      <c r="EH230" s="80"/>
      <c r="EI230" s="80"/>
      <c r="EJ230" s="80"/>
      <c r="EK230" s="80"/>
      <c r="EL230" s="80"/>
      <c r="EM230" s="80"/>
      <c r="EN230" s="80"/>
      <c r="EO230" s="80"/>
      <c r="EP230" s="80"/>
      <c r="EQ230" s="80"/>
      <c r="ER230" s="80"/>
      <c r="ES230" s="80"/>
      <c r="ET230" s="80"/>
      <c r="EU230" s="80"/>
      <c r="EV230" s="80"/>
      <c r="EW230" s="80"/>
      <c r="EX230" s="80"/>
      <c r="EY230" s="80"/>
      <c r="EZ230" s="80"/>
      <c r="FA230" s="80"/>
    </row>
    <row r="231" spans="10:157" x14ac:dyDescent="0.3">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c r="CY231" s="80"/>
      <c r="CZ231" s="80"/>
      <c r="DA231" s="80"/>
      <c r="DB231" s="80"/>
      <c r="DC231" s="80"/>
      <c r="DD231" s="80"/>
      <c r="DE231" s="80"/>
      <c r="DF231" s="80"/>
      <c r="DG231" s="80"/>
      <c r="DH231" s="80"/>
      <c r="DI231" s="80"/>
      <c r="DJ231" s="80"/>
      <c r="DK231" s="80"/>
      <c r="DL231" s="80"/>
      <c r="DM231" s="80"/>
      <c r="DN231" s="80"/>
      <c r="DO231" s="80"/>
      <c r="DP231" s="80"/>
      <c r="DQ231" s="80"/>
      <c r="DR231" s="80"/>
      <c r="DS231" s="80"/>
      <c r="DT231" s="80"/>
      <c r="DU231" s="80"/>
      <c r="DV231" s="80"/>
      <c r="DW231" s="80"/>
      <c r="DX231" s="80"/>
      <c r="DY231" s="80"/>
      <c r="DZ231" s="80"/>
      <c r="EA231" s="80"/>
      <c r="EB231" s="80"/>
      <c r="EC231" s="80"/>
      <c r="ED231" s="80"/>
      <c r="EE231" s="80"/>
      <c r="EF231" s="80"/>
      <c r="EG231" s="80"/>
      <c r="EH231" s="80"/>
      <c r="EI231" s="80"/>
      <c r="EJ231" s="80"/>
      <c r="EK231" s="80"/>
      <c r="EL231" s="80"/>
      <c r="EM231" s="80"/>
      <c r="EN231" s="80"/>
      <c r="EO231" s="80"/>
      <c r="EP231" s="80"/>
      <c r="EQ231" s="80"/>
      <c r="ER231" s="80"/>
      <c r="ES231" s="80"/>
      <c r="ET231" s="80"/>
      <c r="EU231" s="80"/>
      <c r="EV231" s="80"/>
      <c r="EW231" s="80"/>
      <c r="EX231" s="80"/>
      <c r="EY231" s="80"/>
      <c r="EZ231" s="80"/>
      <c r="FA231" s="80"/>
    </row>
    <row r="232" spans="10:157" x14ac:dyDescent="0.3">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c r="CY232" s="80"/>
      <c r="CZ232" s="80"/>
      <c r="DA232" s="80"/>
      <c r="DB232" s="80"/>
      <c r="DC232" s="80"/>
      <c r="DD232" s="80"/>
      <c r="DE232" s="80"/>
      <c r="DF232" s="80"/>
      <c r="DG232" s="80"/>
      <c r="DH232" s="80"/>
      <c r="DI232" s="80"/>
      <c r="DJ232" s="80"/>
      <c r="DK232" s="80"/>
      <c r="DL232" s="80"/>
      <c r="DM232" s="80"/>
      <c r="DN232" s="80"/>
      <c r="DO232" s="80"/>
      <c r="DP232" s="80"/>
      <c r="DQ232" s="80"/>
      <c r="DR232" s="80"/>
      <c r="DS232" s="80"/>
      <c r="DT232" s="80"/>
      <c r="DU232" s="80"/>
      <c r="DV232" s="80"/>
      <c r="DW232" s="80"/>
      <c r="DX232" s="80"/>
      <c r="DY232" s="80"/>
      <c r="DZ232" s="80"/>
      <c r="EA232" s="80"/>
      <c r="EB232" s="80"/>
      <c r="EC232" s="80"/>
      <c r="ED232" s="80"/>
      <c r="EE232" s="80"/>
      <c r="EF232" s="80"/>
      <c r="EG232" s="80"/>
      <c r="EH232" s="80"/>
      <c r="EI232" s="80"/>
      <c r="EJ232" s="80"/>
      <c r="EK232" s="80"/>
      <c r="EL232" s="80"/>
      <c r="EM232" s="80"/>
      <c r="EN232" s="80"/>
      <c r="EO232" s="80"/>
      <c r="EP232" s="80"/>
      <c r="EQ232" s="80"/>
      <c r="ER232" s="80"/>
      <c r="ES232" s="80"/>
      <c r="ET232" s="80"/>
      <c r="EU232" s="80"/>
      <c r="EV232" s="80"/>
      <c r="EW232" s="80"/>
      <c r="EX232" s="80"/>
      <c r="EY232" s="80"/>
      <c r="EZ232" s="80"/>
      <c r="FA232" s="80"/>
    </row>
    <row r="233" spans="10:157" x14ac:dyDescent="0.3">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c r="CY233" s="80"/>
      <c r="CZ233" s="80"/>
      <c r="DA233" s="80"/>
      <c r="DB233" s="80"/>
      <c r="DC233" s="80"/>
      <c r="DD233" s="80"/>
      <c r="DE233" s="80"/>
      <c r="DF233" s="80"/>
      <c r="DG233" s="80"/>
      <c r="DH233" s="80"/>
      <c r="DI233" s="80"/>
      <c r="DJ233" s="80"/>
      <c r="DK233" s="80"/>
      <c r="DL233" s="80"/>
      <c r="DM233" s="80"/>
      <c r="DN233" s="80"/>
      <c r="DO233" s="80"/>
      <c r="DP233" s="80"/>
      <c r="DQ233" s="80"/>
      <c r="DR233" s="80"/>
      <c r="DS233" s="80"/>
      <c r="DT233" s="80"/>
      <c r="DU233" s="80"/>
      <c r="DV233" s="80"/>
      <c r="DW233" s="80"/>
      <c r="DX233" s="80"/>
      <c r="DY233" s="80"/>
      <c r="DZ233" s="80"/>
      <c r="EA233" s="80"/>
      <c r="EB233" s="80"/>
      <c r="EC233" s="80"/>
      <c r="ED233" s="80"/>
      <c r="EE233" s="80"/>
      <c r="EF233" s="80"/>
      <c r="EG233" s="80"/>
      <c r="EH233" s="80"/>
      <c r="EI233" s="80"/>
      <c r="EJ233" s="80"/>
      <c r="EK233" s="80"/>
      <c r="EL233" s="80"/>
      <c r="EM233" s="80"/>
      <c r="EN233" s="80"/>
      <c r="EO233" s="80"/>
      <c r="EP233" s="80"/>
      <c r="EQ233" s="80"/>
      <c r="ER233" s="80"/>
      <c r="ES233" s="80"/>
      <c r="ET233" s="80"/>
      <c r="EU233" s="80"/>
      <c r="EV233" s="80"/>
      <c r="EW233" s="80"/>
      <c r="EX233" s="80"/>
      <c r="EY233" s="80"/>
      <c r="EZ233" s="80"/>
      <c r="FA233" s="80"/>
    </row>
    <row r="234" spans="10:157" x14ac:dyDescent="0.3">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c r="CY234" s="80"/>
      <c r="CZ234" s="80"/>
      <c r="DA234" s="80"/>
      <c r="DB234" s="80"/>
      <c r="DC234" s="80"/>
      <c r="DD234" s="80"/>
      <c r="DE234" s="80"/>
      <c r="DF234" s="80"/>
      <c r="DG234" s="80"/>
      <c r="DH234" s="80"/>
      <c r="DI234" s="80"/>
      <c r="DJ234" s="80"/>
      <c r="DK234" s="80"/>
      <c r="DL234" s="80"/>
      <c r="DM234" s="80"/>
      <c r="DN234" s="80"/>
      <c r="DO234" s="80"/>
      <c r="DP234" s="80"/>
      <c r="DQ234" s="80"/>
      <c r="DR234" s="80"/>
      <c r="DS234" s="80"/>
      <c r="DT234" s="80"/>
      <c r="DU234" s="80"/>
      <c r="DV234" s="80"/>
      <c r="DW234" s="80"/>
      <c r="DX234" s="80"/>
      <c r="DY234" s="80"/>
      <c r="DZ234" s="80"/>
      <c r="EA234" s="80"/>
      <c r="EB234" s="80"/>
      <c r="EC234" s="80"/>
      <c r="ED234" s="80"/>
      <c r="EE234" s="80"/>
      <c r="EF234" s="80"/>
      <c r="EG234" s="80"/>
      <c r="EH234" s="80"/>
      <c r="EI234" s="80"/>
      <c r="EJ234" s="80"/>
      <c r="EK234" s="80"/>
      <c r="EL234" s="80"/>
      <c r="EM234" s="80"/>
      <c r="EN234" s="80"/>
      <c r="EO234" s="80"/>
      <c r="EP234" s="80"/>
      <c r="EQ234" s="80"/>
      <c r="ER234" s="80"/>
      <c r="ES234" s="80"/>
      <c r="ET234" s="80"/>
      <c r="EU234" s="80"/>
      <c r="EV234" s="80"/>
      <c r="EW234" s="80"/>
      <c r="EX234" s="80"/>
      <c r="EY234" s="80"/>
      <c r="EZ234" s="80"/>
      <c r="FA234" s="80"/>
    </row>
    <row r="235" spans="10:157" x14ac:dyDescent="0.3">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c r="CY235" s="80"/>
      <c r="CZ235" s="80"/>
      <c r="DA235" s="80"/>
      <c r="DB235" s="80"/>
      <c r="DC235" s="80"/>
      <c r="DD235" s="80"/>
      <c r="DE235" s="80"/>
      <c r="DF235" s="80"/>
      <c r="DG235" s="80"/>
      <c r="DH235" s="80"/>
      <c r="DI235" s="80"/>
      <c r="DJ235" s="80"/>
      <c r="DK235" s="80"/>
      <c r="DL235" s="80"/>
      <c r="DM235" s="80"/>
      <c r="DN235" s="80"/>
      <c r="DO235" s="80"/>
      <c r="DP235" s="80"/>
      <c r="DQ235" s="80"/>
      <c r="DR235" s="80"/>
      <c r="DS235" s="80"/>
      <c r="DT235" s="80"/>
      <c r="DU235" s="80"/>
      <c r="DV235" s="80"/>
      <c r="DW235" s="80"/>
      <c r="DX235" s="80"/>
      <c r="DY235" s="80"/>
      <c r="DZ235" s="80"/>
      <c r="EA235" s="80"/>
      <c r="EB235" s="80"/>
      <c r="EC235" s="80"/>
      <c r="ED235" s="80"/>
      <c r="EE235" s="80"/>
      <c r="EF235" s="80"/>
      <c r="EG235" s="80"/>
      <c r="EH235" s="80"/>
      <c r="EI235" s="80"/>
      <c r="EJ235" s="80"/>
      <c r="EK235" s="80"/>
      <c r="EL235" s="80"/>
      <c r="EM235" s="80"/>
      <c r="EN235" s="80"/>
      <c r="EO235" s="80"/>
      <c r="EP235" s="80"/>
      <c r="EQ235" s="80"/>
      <c r="ER235" s="80"/>
      <c r="ES235" s="80"/>
      <c r="ET235" s="80"/>
      <c r="EU235" s="80"/>
      <c r="EV235" s="80"/>
      <c r="EW235" s="80"/>
      <c r="EX235" s="80"/>
      <c r="EY235" s="80"/>
      <c r="EZ235" s="80"/>
      <c r="FA235" s="80"/>
    </row>
    <row r="236" spans="10:157" x14ac:dyDescent="0.3">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c r="CY236" s="80"/>
      <c r="CZ236" s="80"/>
      <c r="DA236" s="80"/>
      <c r="DB236" s="80"/>
      <c r="DC236" s="80"/>
      <c r="DD236" s="80"/>
      <c r="DE236" s="80"/>
      <c r="DF236" s="80"/>
      <c r="DG236" s="80"/>
      <c r="DH236" s="80"/>
      <c r="DI236" s="80"/>
      <c r="DJ236" s="80"/>
      <c r="DK236" s="80"/>
      <c r="DL236" s="80"/>
      <c r="DM236" s="80"/>
      <c r="DN236" s="80"/>
      <c r="DO236" s="80"/>
      <c r="DP236" s="80"/>
      <c r="DQ236" s="80"/>
      <c r="DR236" s="80"/>
      <c r="DS236" s="80"/>
      <c r="DT236" s="80"/>
      <c r="DU236" s="80"/>
      <c r="DV236" s="80"/>
      <c r="DW236" s="80"/>
      <c r="DX236" s="80"/>
      <c r="DY236" s="80"/>
      <c r="DZ236" s="80"/>
      <c r="EA236" s="80"/>
      <c r="EB236" s="80"/>
      <c r="EC236" s="80"/>
      <c r="ED236" s="80"/>
      <c r="EE236" s="80"/>
      <c r="EF236" s="80"/>
      <c r="EG236" s="80"/>
      <c r="EH236" s="80"/>
      <c r="EI236" s="80"/>
      <c r="EJ236" s="80"/>
      <c r="EK236" s="80"/>
      <c r="EL236" s="80"/>
      <c r="EM236" s="80"/>
      <c r="EN236" s="80"/>
      <c r="EO236" s="80"/>
      <c r="EP236" s="80"/>
      <c r="EQ236" s="80"/>
      <c r="ER236" s="80"/>
      <c r="ES236" s="80"/>
      <c r="ET236" s="80"/>
      <c r="EU236" s="80"/>
      <c r="EV236" s="80"/>
      <c r="EW236" s="80"/>
      <c r="EX236" s="80"/>
      <c r="EY236" s="80"/>
      <c r="EZ236" s="80"/>
      <c r="FA236" s="80"/>
    </row>
    <row r="237" spans="10:157" x14ac:dyDescent="0.3">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c r="CY237" s="80"/>
      <c r="CZ237" s="80"/>
      <c r="DA237" s="80"/>
      <c r="DB237" s="80"/>
      <c r="DC237" s="80"/>
      <c r="DD237" s="80"/>
      <c r="DE237" s="80"/>
      <c r="DF237" s="80"/>
      <c r="DG237" s="80"/>
      <c r="DH237" s="80"/>
      <c r="DI237" s="80"/>
      <c r="DJ237" s="80"/>
      <c r="DK237" s="80"/>
      <c r="DL237" s="80"/>
      <c r="DM237" s="80"/>
      <c r="DN237" s="80"/>
      <c r="DO237" s="80"/>
      <c r="DP237" s="80"/>
      <c r="DQ237" s="80"/>
      <c r="DR237" s="80"/>
      <c r="DS237" s="80"/>
      <c r="DT237" s="80"/>
      <c r="DU237" s="80"/>
      <c r="DV237" s="80"/>
      <c r="DW237" s="80"/>
      <c r="DX237" s="80"/>
      <c r="DY237" s="80"/>
      <c r="DZ237" s="80"/>
      <c r="EA237" s="80"/>
      <c r="EB237" s="80"/>
      <c r="EC237" s="80"/>
      <c r="ED237" s="80"/>
      <c r="EE237" s="80"/>
      <c r="EF237" s="80"/>
      <c r="EG237" s="80"/>
      <c r="EH237" s="80"/>
      <c r="EI237" s="80"/>
      <c r="EJ237" s="80"/>
      <c r="EK237" s="80"/>
      <c r="EL237" s="80"/>
      <c r="EM237" s="80"/>
      <c r="EN237" s="80"/>
      <c r="EO237" s="80"/>
      <c r="EP237" s="80"/>
      <c r="EQ237" s="80"/>
      <c r="ER237" s="80"/>
      <c r="ES237" s="80"/>
      <c r="ET237" s="80"/>
      <c r="EU237" s="80"/>
      <c r="EV237" s="80"/>
      <c r="EW237" s="80"/>
      <c r="EX237" s="80"/>
      <c r="EY237" s="80"/>
      <c r="EZ237" s="80"/>
      <c r="FA237" s="80"/>
    </row>
    <row r="238" spans="10:157" x14ac:dyDescent="0.3">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c r="CY238" s="80"/>
      <c r="CZ238" s="80"/>
      <c r="DA238" s="80"/>
      <c r="DB238" s="80"/>
      <c r="DC238" s="80"/>
      <c r="DD238" s="80"/>
      <c r="DE238" s="80"/>
      <c r="DF238" s="80"/>
      <c r="DG238" s="80"/>
      <c r="DH238" s="80"/>
      <c r="DI238" s="80"/>
      <c r="DJ238" s="80"/>
      <c r="DK238" s="80"/>
      <c r="DL238" s="80"/>
      <c r="DM238" s="80"/>
      <c r="DN238" s="80"/>
      <c r="DO238" s="80"/>
      <c r="DP238" s="80"/>
      <c r="DQ238" s="80"/>
      <c r="DR238" s="80"/>
      <c r="DS238" s="80"/>
      <c r="DT238" s="80"/>
      <c r="DU238" s="80"/>
      <c r="DV238" s="80"/>
      <c r="DW238" s="80"/>
      <c r="DX238" s="80"/>
      <c r="DY238" s="80"/>
      <c r="DZ238" s="80"/>
      <c r="EA238" s="80"/>
      <c r="EB238" s="80"/>
      <c r="EC238" s="80"/>
      <c r="ED238" s="80"/>
      <c r="EE238" s="80"/>
      <c r="EF238" s="80"/>
      <c r="EG238" s="80"/>
      <c r="EH238" s="80"/>
      <c r="EI238" s="80"/>
      <c r="EJ238" s="80"/>
      <c r="EK238" s="80"/>
      <c r="EL238" s="80"/>
      <c r="EM238" s="80"/>
      <c r="EN238" s="80"/>
      <c r="EO238" s="80"/>
      <c r="EP238" s="80"/>
      <c r="EQ238" s="80"/>
      <c r="ER238" s="80"/>
      <c r="ES238" s="80"/>
      <c r="ET238" s="80"/>
      <c r="EU238" s="80"/>
      <c r="EV238" s="80"/>
      <c r="EW238" s="80"/>
      <c r="EX238" s="80"/>
      <c r="EY238" s="80"/>
      <c r="EZ238" s="80"/>
      <c r="FA238" s="80"/>
    </row>
    <row r="239" spans="10:157" x14ac:dyDescent="0.3">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c r="CY239" s="80"/>
      <c r="CZ239" s="80"/>
      <c r="DA239" s="80"/>
      <c r="DB239" s="80"/>
      <c r="DC239" s="80"/>
      <c r="DD239" s="80"/>
      <c r="DE239" s="80"/>
      <c r="DF239" s="80"/>
      <c r="DG239" s="80"/>
      <c r="DH239" s="80"/>
      <c r="DI239" s="80"/>
      <c r="DJ239" s="80"/>
      <c r="DK239" s="80"/>
      <c r="DL239" s="80"/>
      <c r="DM239" s="80"/>
      <c r="DN239" s="80"/>
      <c r="DO239" s="80"/>
      <c r="DP239" s="80"/>
      <c r="DQ239" s="80"/>
      <c r="DR239" s="80"/>
      <c r="DS239" s="80"/>
      <c r="DT239" s="80"/>
      <c r="DU239" s="80"/>
      <c r="DV239" s="80"/>
      <c r="DW239" s="80"/>
      <c r="DX239" s="80"/>
      <c r="DY239" s="80"/>
      <c r="DZ239" s="80"/>
      <c r="EA239" s="80"/>
      <c r="EB239" s="80"/>
      <c r="EC239" s="80"/>
      <c r="ED239" s="80"/>
      <c r="EE239" s="80"/>
      <c r="EF239" s="80"/>
      <c r="EG239" s="80"/>
      <c r="EH239" s="80"/>
      <c r="EI239" s="80"/>
      <c r="EJ239" s="80"/>
      <c r="EK239" s="80"/>
      <c r="EL239" s="80"/>
      <c r="EM239" s="80"/>
      <c r="EN239" s="80"/>
      <c r="EO239" s="80"/>
      <c r="EP239" s="80"/>
      <c r="EQ239" s="80"/>
      <c r="ER239" s="80"/>
      <c r="ES239" s="80"/>
      <c r="ET239" s="80"/>
      <c r="EU239" s="80"/>
      <c r="EV239" s="80"/>
      <c r="EW239" s="80"/>
      <c r="EX239" s="80"/>
      <c r="EY239" s="80"/>
      <c r="EZ239" s="80"/>
      <c r="FA239" s="80"/>
    </row>
    <row r="240" spans="10:157" x14ac:dyDescent="0.3">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c r="CY240" s="80"/>
      <c r="CZ240" s="80"/>
      <c r="DA240" s="80"/>
      <c r="DB240" s="80"/>
      <c r="DC240" s="80"/>
      <c r="DD240" s="80"/>
      <c r="DE240" s="80"/>
      <c r="DF240" s="80"/>
      <c r="DG240" s="80"/>
      <c r="DH240" s="80"/>
      <c r="DI240" s="80"/>
      <c r="DJ240" s="80"/>
      <c r="DK240" s="80"/>
      <c r="DL240" s="80"/>
      <c r="DM240" s="80"/>
      <c r="DN240" s="80"/>
      <c r="DO240" s="80"/>
      <c r="DP240" s="80"/>
      <c r="DQ240" s="80"/>
      <c r="DR240" s="80"/>
      <c r="DS240" s="80"/>
      <c r="DT240" s="80"/>
      <c r="DU240" s="80"/>
      <c r="DV240" s="80"/>
      <c r="DW240" s="80"/>
      <c r="DX240" s="80"/>
      <c r="DY240" s="80"/>
      <c r="DZ240" s="80"/>
      <c r="EA240" s="80"/>
      <c r="EB240" s="80"/>
      <c r="EC240" s="80"/>
      <c r="ED240" s="80"/>
      <c r="EE240" s="80"/>
      <c r="EF240" s="80"/>
      <c r="EG240" s="80"/>
      <c r="EH240" s="80"/>
      <c r="EI240" s="80"/>
      <c r="EJ240" s="80"/>
      <c r="EK240" s="80"/>
      <c r="EL240" s="80"/>
      <c r="EM240" s="80"/>
      <c r="EN240" s="80"/>
      <c r="EO240" s="80"/>
      <c r="EP240" s="80"/>
      <c r="EQ240" s="80"/>
      <c r="ER240" s="80"/>
      <c r="ES240" s="80"/>
      <c r="ET240" s="80"/>
      <c r="EU240" s="80"/>
      <c r="EV240" s="80"/>
      <c r="EW240" s="80"/>
      <c r="EX240" s="80"/>
      <c r="EY240" s="80"/>
      <c r="EZ240" s="80"/>
      <c r="FA240" s="80"/>
    </row>
    <row r="241" spans="10:157" x14ac:dyDescent="0.3">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c r="CY241" s="80"/>
      <c r="CZ241" s="80"/>
      <c r="DA241" s="80"/>
      <c r="DB241" s="80"/>
      <c r="DC241" s="80"/>
      <c r="DD241" s="80"/>
      <c r="DE241" s="80"/>
      <c r="DF241" s="80"/>
      <c r="DG241" s="80"/>
      <c r="DH241" s="80"/>
      <c r="DI241" s="80"/>
      <c r="DJ241" s="80"/>
      <c r="DK241" s="80"/>
      <c r="DL241" s="80"/>
      <c r="DM241" s="80"/>
      <c r="DN241" s="80"/>
      <c r="DO241" s="80"/>
      <c r="DP241" s="80"/>
      <c r="DQ241" s="80"/>
      <c r="DR241" s="80"/>
      <c r="DS241" s="80"/>
      <c r="DT241" s="80"/>
      <c r="DU241" s="80"/>
      <c r="DV241" s="80"/>
      <c r="DW241" s="80"/>
      <c r="DX241" s="80"/>
      <c r="DY241" s="80"/>
      <c r="DZ241" s="80"/>
      <c r="EA241" s="80"/>
      <c r="EB241" s="80"/>
      <c r="EC241" s="80"/>
      <c r="ED241" s="80"/>
      <c r="EE241" s="80"/>
      <c r="EF241" s="80"/>
      <c r="EG241" s="80"/>
      <c r="EH241" s="80"/>
      <c r="EI241" s="80"/>
      <c r="EJ241" s="80"/>
      <c r="EK241" s="80"/>
      <c r="EL241" s="80"/>
      <c r="EM241" s="80"/>
      <c r="EN241" s="80"/>
      <c r="EO241" s="80"/>
      <c r="EP241" s="80"/>
      <c r="EQ241" s="80"/>
      <c r="ER241" s="80"/>
      <c r="ES241" s="80"/>
      <c r="ET241" s="80"/>
      <c r="EU241" s="80"/>
      <c r="EV241" s="80"/>
      <c r="EW241" s="80"/>
      <c r="EX241" s="80"/>
      <c r="EY241" s="80"/>
      <c r="EZ241" s="80"/>
      <c r="FA241" s="80"/>
    </row>
    <row r="242" spans="10:157" x14ac:dyDescent="0.3">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c r="CY242" s="80"/>
      <c r="CZ242" s="80"/>
      <c r="DA242" s="80"/>
      <c r="DB242" s="80"/>
      <c r="DC242" s="80"/>
      <c r="DD242" s="80"/>
      <c r="DE242" s="80"/>
      <c r="DF242" s="80"/>
      <c r="DG242" s="80"/>
      <c r="DH242" s="80"/>
      <c r="DI242" s="80"/>
      <c r="DJ242" s="80"/>
      <c r="DK242" s="80"/>
      <c r="DL242" s="80"/>
      <c r="DM242" s="80"/>
      <c r="DN242" s="80"/>
      <c r="DO242" s="80"/>
      <c r="DP242" s="80"/>
      <c r="DQ242" s="80"/>
      <c r="DR242" s="80"/>
      <c r="DS242" s="80"/>
      <c r="DT242" s="80"/>
      <c r="DU242" s="80"/>
      <c r="DV242" s="80"/>
      <c r="DW242" s="80"/>
      <c r="DX242" s="80"/>
      <c r="DY242" s="80"/>
      <c r="DZ242" s="80"/>
      <c r="EA242" s="80"/>
      <c r="EB242" s="80"/>
      <c r="EC242" s="80"/>
      <c r="ED242" s="80"/>
      <c r="EE242" s="80"/>
      <c r="EF242" s="80"/>
      <c r="EG242" s="80"/>
      <c r="EH242" s="80"/>
      <c r="EI242" s="80"/>
      <c r="EJ242" s="80"/>
      <c r="EK242" s="80"/>
      <c r="EL242" s="80"/>
      <c r="EM242" s="80"/>
      <c r="EN242" s="80"/>
      <c r="EO242" s="80"/>
      <c r="EP242" s="80"/>
      <c r="EQ242" s="80"/>
      <c r="ER242" s="80"/>
      <c r="ES242" s="80"/>
      <c r="ET242" s="80"/>
      <c r="EU242" s="80"/>
      <c r="EV242" s="80"/>
      <c r="EW242" s="80"/>
      <c r="EX242" s="80"/>
      <c r="EY242" s="80"/>
      <c r="EZ242" s="80"/>
      <c r="FA242" s="80"/>
    </row>
    <row r="243" spans="10:157" x14ac:dyDescent="0.3">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c r="CY243" s="80"/>
      <c r="CZ243" s="80"/>
      <c r="DA243" s="80"/>
      <c r="DB243" s="80"/>
      <c r="DC243" s="80"/>
      <c r="DD243" s="80"/>
      <c r="DE243" s="80"/>
      <c r="DF243" s="80"/>
      <c r="DG243" s="80"/>
      <c r="DH243" s="80"/>
      <c r="DI243" s="80"/>
      <c r="DJ243" s="80"/>
      <c r="DK243" s="80"/>
      <c r="DL243" s="80"/>
      <c r="DM243" s="80"/>
      <c r="DN243" s="80"/>
      <c r="DO243" s="80"/>
      <c r="DP243" s="80"/>
      <c r="DQ243" s="80"/>
      <c r="DR243" s="80"/>
      <c r="DS243" s="80"/>
      <c r="DT243" s="80"/>
      <c r="DU243" s="80"/>
      <c r="DV243" s="80"/>
      <c r="DW243" s="80"/>
      <c r="DX243" s="80"/>
      <c r="DY243" s="80"/>
      <c r="DZ243" s="80"/>
      <c r="EA243" s="80"/>
      <c r="EB243" s="80"/>
      <c r="EC243" s="80"/>
      <c r="ED243" s="80"/>
      <c r="EE243" s="80"/>
      <c r="EF243" s="80"/>
      <c r="EG243" s="80"/>
      <c r="EH243" s="80"/>
      <c r="EI243" s="80"/>
      <c r="EJ243" s="80"/>
      <c r="EK243" s="80"/>
      <c r="EL243" s="80"/>
      <c r="EM243" s="80"/>
      <c r="EN243" s="80"/>
      <c r="EO243" s="80"/>
      <c r="EP243" s="80"/>
      <c r="EQ243" s="80"/>
      <c r="ER243" s="80"/>
      <c r="ES243" s="80"/>
      <c r="ET243" s="80"/>
      <c r="EU243" s="80"/>
      <c r="EV243" s="80"/>
      <c r="EW243" s="80"/>
      <c r="EX243" s="80"/>
      <c r="EY243" s="80"/>
      <c r="EZ243" s="80"/>
      <c r="FA243" s="80"/>
    </row>
    <row r="244" spans="10:157" x14ac:dyDescent="0.3">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c r="CY244" s="80"/>
      <c r="CZ244" s="80"/>
      <c r="DA244" s="80"/>
      <c r="DB244" s="80"/>
      <c r="DC244" s="80"/>
      <c r="DD244" s="80"/>
      <c r="DE244" s="80"/>
      <c r="DF244" s="80"/>
      <c r="DG244" s="80"/>
      <c r="DH244" s="80"/>
      <c r="DI244" s="80"/>
      <c r="DJ244" s="80"/>
      <c r="DK244" s="80"/>
      <c r="DL244" s="80"/>
      <c r="DM244" s="80"/>
      <c r="DN244" s="80"/>
      <c r="DO244" s="80"/>
      <c r="DP244" s="80"/>
      <c r="DQ244" s="80"/>
      <c r="DR244" s="80"/>
      <c r="DS244" s="80"/>
      <c r="DT244" s="80"/>
      <c r="DU244" s="80"/>
      <c r="DV244" s="80"/>
      <c r="DW244" s="80"/>
      <c r="DX244" s="80"/>
      <c r="DY244" s="80"/>
      <c r="DZ244" s="80"/>
      <c r="EA244" s="80"/>
      <c r="EB244" s="80"/>
      <c r="EC244" s="80"/>
      <c r="ED244" s="80"/>
      <c r="EE244" s="80"/>
      <c r="EF244" s="80"/>
      <c r="EG244" s="80"/>
      <c r="EH244" s="80"/>
      <c r="EI244" s="80"/>
      <c r="EJ244" s="80"/>
      <c r="EK244" s="80"/>
      <c r="EL244" s="80"/>
      <c r="EM244" s="80"/>
      <c r="EN244" s="80"/>
      <c r="EO244" s="80"/>
      <c r="EP244" s="80"/>
      <c r="EQ244" s="80"/>
      <c r="ER244" s="80"/>
      <c r="ES244" s="80"/>
      <c r="ET244" s="80"/>
      <c r="EU244" s="80"/>
      <c r="EV244" s="80"/>
      <c r="EW244" s="80"/>
      <c r="EX244" s="80"/>
      <c r="EY244" s="80"/>
      <c r="EZ244" s="80"/>
      <c r="FA244" s="80"/>
    </row>
    <row r="245" spans="10:157" x14ac:dyDescent="0.3">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c r="CY245" s="80"/>
      <c r="CZ245" s="80"/>
      <c r="DA245" s="80"/>
      <c r="DB245" s="80"/>
      <c r="DC245" s="80"/>
      <c r="DD245" s="80"/>
      <c r="DE245" s="80"/>
      <c r="DF245" s="80"/>
      <c r="DG245" s="80"/>
      <c r="DH245" s="80"/>
      <c r="DI245" s="80"/>
      <c r="DJ245" s="80"/>
      <c r="DK245" s="80"/>
      <c r="DL245" s="80"/>
      <c r="DM245" s="80"/>
      <c r="DN245" s="80"/>
      <c r="DO245" s="80"/>
      <c r="DP245" s="80"/>
      <c r="DQ245" s="80"/>
      <c r="DR245" s="80"/>
      <c r="DS245" s="80"/>
      <c r="DT245" s="80"/>
      <c r="DU245" s="80"/>
      <c r="DV245" s="80"/>
      <c r="DW245" s="80"/>
      <c r="DX245" s="80"/>
      <c r="DY245" s="80"/>
      <c r="DZ245" s="80"/>
      <c r="EA245" s="80"/>
      <c r="EB245" s="80"/>
      <c r="EC245" s="80"/>
      <c r="ED245" s="80"/>
      <c r="EE245" s="80"/>
      <c r="EF245" s="80"/>
      <c r="EG245" s="80"/>
      <c r="EH245" s="80"/>
      <c r="EI245" s="80"/>
      <c r="EJ245" s="80"/>
      <c r="EK245" s="80"/>
      <c r="EL245" s="80"/>
      <c r="EM245" s="80"/>
      <c r="EN245" s="80"/>
      <c r="EO245" s="80"/>
      <c r="EP245" s="80"/>
      <c r="EQ245" s="80"/>
      <c r="ER245" s="80"/>
      <c r="ES245" s="80"/>
      <c r="ET245" s="80"/>
      <c r="EU245" s="80"/>
      <c r="EV245" s="80"/>
      <c r="EW245" s="80"/>
      <c r="EX245" s="80"/>
      <c r="EY245" s="80"/>
      <c r="EZ245" s="80"/>
      <c r="FA245" s="80"/>
    </row>
    <row r="246" spans="10:157" x14ac:dyDescent="0.3">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c r="CY246" s="80"/>
      <c r="CZ246" s="80"/>
      <c r="DA246" s="80"/>
      <c r="DB246" s="80"/>
      <c r="DC246" s="80"/>
      <c r="DD246" s="80"/>
      <c r="DE246" s="80"/>
      <c r="DF246" s="80"/>
      <c r="DG246" s="80"/>
      <c r="DH246" s="80"/>
      <c r="DI246" s="80"/>
      <c r="DJ246" s="80"/>
      <c r="DK246" s="80"/>
      <c r="DL246" s="80"/>
      <c r="DM246" s="80"/>
      <c r="DN246" s="80"/>
      <c r="DO246" s="80"/>
      <c r="DP246" s="80"/>
      <c r="DQ246" s="80"/>
      <c r="DR246" s="80"/>
      <c r="DS246" s="80"/>
      <c r="DT246" s="80"/>
      <c r="DU246" s="80"/>
      <c r="DV246" s="80"/>
      <c r="DW246" s="80"/>
      <c r="DX246" s="80"/>
      <c r="DY246" s="80"/>
      <c r="DZ246" s="80"/>
      <c r="EA246" s="80"/>
      <c r="EB246" s="80"/>
      <c r="EC246" s="80"/>
      <c r="ED246" s="80"/>
      <c r="EE246" s="80"/>
      <c r="EF246" s="80"/>
      <c r="EG246" s="80"/>
      <c r="EH246" s="80"/>
      <c r="EI246" s="80"/>
      <c r="EJ246" s="80"/>
      <c r="EK246" s="80"/>
      <c r="EL246" s="80"/>
      <c r="EM246" s="80"/>
      <c r="EN246" s="80"/>
      <c r="EO246" s="80"/>
      <c r="EP246" s="80"/>
      <c r="EQ246" s="80"/>
      <c r="ER246" s="80"/>
      <c r="ES246" s="80"/>
      <c r="ET246" s="80"/>
      <c r="EU246" s="80"/>
      <c r="EV246" s="80"/>
      <c r="EW246" s="80"/>
      <c r="EX246" s="80"/>
      <c r="EY246" s="80"/>
      <c r="EZ246" s="80"/>
      <c r="FA246" s="80"/>
    </row>
    <row r="247" spans="10:157" x14ac:dyDescent="0.3">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c r="CY247" s="80"/>
      <c r="CZ247" s="80"/>
      <c r="DA247" s="80"/>
      <c r="DB247" s="80"/>
      <c r="DC247" s="80"/>
      <c r="DD247" s="80"/>
      <c r="DE247" s="80"/>
      <c r="DF247" s="80"/>
      <c r="DG247" s="80"/>
      <c r="DH247" s="80"/>
      <c r="DI247" s="80"/>
      <c r="DJ247" s="80"/>
      <c r="DK247" s="80"/>
      <c r="DL247" s="80"/>
      <c r="DM247" s="80"/>
      <c r="DN247" s="80"/>
      <c r="DO247" s="80"/>
      <c r="DP247" s="80"/>
      <c r="DQ247" s="80"/>
      <c r="DR247" s="80"/>
      <c r="DS247" s="80"/>
      <c r="DT247" s="80"/>
      <c r="DU247" s="80"/>
      <c r="DV247" s="80"/>
      <c r="DW247" s="80"/>
      <c r="DX247" s="80"/>
      <c r="DY247" s="80"/>
      <c r="DZ247" s="80"/>
      <c r="EA247" s="80"/>
      <c r="EB247" s="80"/>
      <c r="EC247" s="80"/>
      <c r="ED247" s="80"/>
      <c r="EE247" s="80"/>
      <c r="EF247" s="80"/>
      <c r="EG247" s="80"/>
      <c r="EH247" s="80"/>
      <c r="EI247" s="80"/>
      <c r="EJ247" s="80"/>
      <c r="EK247" s="80"/>
      <c r="EL247" s="80"/>
      <c r="EM247" s="80"/>
      <c r="EN247" s="80"/>
      <c r="EO247" s="80"/>
      <c r="EP247" s="80"/>
      <c r="EQ247" s="80"/>
      <c r="ER247" s="80"/>
      <c r="ES247" s="80"/>
      <c r="ET247" s="80"/>
      <c r="EU247" s="80"/>
      <c r="EV247" s="80"/>
      <c r="EW247" s="80"/>
      <c r="EX247" s="80"/>
      <c r="EY247" s="80"/>
      <c r="EZ247" s="80"/>
      <c r="FA247" s="80"/>
    </row>
    <row r="248" spans="10:157" x14ac:dyDescent="0.3">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c r="CY248" s="80"/>
      <c r="CZ248" s="80"/>
      <c r="DA248" s="80"/>
      <c r="DB248" s="80"/>
      <c r="DC248" s="80"/>
      <c r="DD248" s="80"/>
      <c r="DE248" s="80"/>
      <c r="DF248" s="80"/>
      <c r="DG248" s="80"/>
      <c r="DH248" s="80"/>
      <c r="DI248" s="80"/>
      <c r="DJ248" s="80"/>
      <c r="DK248" s="80"/>
      <c r="DL248" s="80"/>
      <c r="DM248" s="80"/>
      <c r="DN248" s="80"/>
      <c r="DO248" s="80"/>
      <c r="DP248" s="80"/>
      <c r="DQ248" s="80"/>
      <c r="DR248" s="80"/>
      <c r="DS248" s="80"/>
      <c r="DT248" s="80"/>
      <c r="DU248" s="80"/>
      <c r="DV248" s="80"/>
      <c r="DW248" s="80"/>
      <c r="DX248" s="80"/>
      <c r="DY248" s="80"/>
      <c r="DZ248" s="80"/>
      <c r="EA248" s="80"/>
      <c r="EB248" s="80"/>
      <c r="EC248" s="80"/>
      <c r="ED248" s="80"/>
      <c r="EE248" s="80"/>
      <c r="EF248" s="80"/>
      <c r="EG248" s="80"/>
      <c r="EH248" s="80"/>
      <c r="EI248" s="80"/>
      <c r="EJ248" s="80"/>
      <c r="EK248" s="80"/>
      <c r="EL248" s="80"/>
      <c r="EM248" s="80"/>
      <c r="EN248" s="80"/>
      <c r="EO248" s="80"/>
      <c r="EP248" s="80"/>
      <c r="EQ248" s="80"/>
      <c r="ER248" s="80"/>
      <c r="ES248" s="80"/>
      <c r="ET248" s="80"/>
      <c r="EU248" s="80"/>
      <c r="EV248" s="80"/>
      <c r="EW248" s="80"/>
      <c r="EX248" s="80"/>
      <c r="EY248" s="80"/>
      <c r="EZ248" s="80"/>
      <c r="FA248" s="80"/>
    </row>
    <row r="249" spans="10:157" x14ac:dyDescent="0.3">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c r="CY249" s="80"/>
      <c r="CZ249" s="80"/>
      <c r="DA249" s="80"/>
      <c r="DB249" s="80"/>
      <c r="DC249" s="80"/>
      <c r="DD249" s="80"/>
      <c r="DE249" s="80"/>
      <c r="DF249" s="80"/>
      <c r="DG249" s="80"/>
      <c r="DH249" s="80"/>
      <c r="DI249" s="80"/>
      <c r="DJ249" s="80"/>
      <c r="DK249" s="80"/>
      <c r="DL249" s="80"/>
      <c r="DM249" s="80"/>
      <c r="DN249" s="80"/>
      <c r="DO249" s="80"/>
      <c r="DP249" s="80"/>
      <c r="DQ249" s="80"/>
      <c r="DR249" s="80"/>
      <c r="DS249" s="80"/>
      <c r="DT249" s="80"/>
      <c r="DU249" s="80"/>
      <c r="DV249" s="80"/>
      <c r="DW249" s="80"/>
      <c r="DX249" s="80"/>
      <c r="DY249" s="80"/>
      <c r="DZ249" s="80"/>
      <c r="EA249" s="80"/>
      <c r="EB249" s="80"/>
      <c r="EC249" s="80"/>
      <c r="ED249" s="80"/>
      <c r="EE249" s="80"/>
      <c r="EF249" s="80"/>
      <c r="EG249" s="80"/>
      <c r="EH249" s="80"/>
      <c r="EI249" s="80"/>
      <c r="EJ249" s="80"/>
      <c r="EK249" s="80"/>
      <c r="EL249" s="80"/>
      <c r="EM249" s="80"/>
      <c r="EN249" s="80"/>
      <c r="EO249" s="80"/>
      <c r="EP249" s="80"/>
      <c r="EQ249" s="80"/>
      <c r="ER249" s="80"/>
      <c r="ES249" s="80"/>
      <c r="ET249" s="80"/>
      <c r="EU249" s="80"/>
      <c r="EV249" s="80"/>
      <c r="EW249" s="80"/>
      <c r="EX249" s="80"/>
      <c r="EY249" s="80"/>
      <c r="EZ249" s="80"/>
      <c r="FA249" s="80"/>
    </row>
    <row r="250" spans="10:157" x14ac:dyDescent="0.3">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c r="CY250" s="80"/>
      <c r="CZ250" s="80"/>
      <c r="DA250" s="80"/>
      <c r="DB250" s="80"/>
      <c r="DC250" s="80"/>
      <c r="DD250" s="80"/>
      <c r="DE250" s="80"/>
      <c r="DF250" s="80"/>
      <c r="DG250" s="80"/>
      <c r="DH250" s="80"/>
      <c r="DI250" s="80"/>
      <c r="DJ250" s="80"/>
      <c r="DK250" s="80"/>
      <c r="DL250" s="80"/>
      <c r="DM250" s="80"/>
      <c r="DN250" s="80"/>
      <c r="DO250" s="80"/>
      <c r="DP250" s="80"/>
      <c r="DQ250" s="80"/>
      <c r="DR250" s="80"/>
      <c r="DS250" s="80"/>
      <c r="DT250" s="80"/>
      <c r="DU250" s="80"/>
      <c r="DV250" s="80"/>
      <c r="DW250" s="80"/>
      <c r="DX250" s="80"/>
      <c r="DY250" s="80"/>
      <c r="DZ250" s="80"/>
      <c r="EA250" s="80"/>
      <c r="EB250" s="80"/>
      <c r="EC250" s="80"/>
      <c r="ED250" s="80"/>
      <c r="EE250" s="80"/>
      <c r="EF250" s="80"/>
      <c r="EG250" s="80"/>
      <c r="EH250" s="80"/>
      <c r="EI250" s="80"/>
      <c r="EJ250" s="80"/>
      <c r="EK250" s="80"/>
      <c r="EL250" s="80"/>
      <c r="EM250" s="80"/>
      <c r="EN250" s="80"/>
      <c r="EO250" s="80"/>
      <c r="EP250" s="80"/>
      <c r="EQ250" s="80"/>
      <c r="ER250" s="80"/>
      <c r="ES250" s="80"/>
      <c r="ET250" s="80"/>
      <c r="EU250" s="80"/>
      <c r="EV250" s="80"/>
      <c r="EW250" s="80"/>
      <c r="EX250" s="80"/>
      <c r="EY250" s="80"/>
      <c r="EZ250" s="80"/>
      <c r="FA250" s="80"/>
    </row>
    <row r="251" spans="10:157" x14ac:dyDescent="0.3">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c r="CY251" s="80"/>
      <c r="CZ251" s="80"/>
      <c r="DA251" s="80"/>
      <c r="DB251" s="80"/>
      <c r="DC251" s="80"/>
      <c r="DD251" s="80"/>
      <c r="DE251" s="80"/>
      <c r="DF251" s="80"/>
      <c r="DG251" s="80"/>
      <c r="DH251" s="80"/>
      <c r="DI251" s="80"/>
      <c r="DJ251" s="80"/>
      <c r="DK251" s="80"/>
      <c r="DL251" s="80"/>
      <c r="DM251" s="80"/>
      <c r="DN251" s="80"/>
      <c r="DO251" s="80"/>
      <c r="DP251" s="80"/>
      <c r="DQ251" s="80"/>
      <c r="DR251" s="80"/>
      <c r="DS251" s="80"/>
      <c r="DT251" s="80"/>
      <c r="DU251" s="80"/>
      <c r="DV251" s="80"/>
      <c r="DW251" s="80"/>
      <c r="DX251" s="80"/>
      <c r="DY251" s="80"/>
      <c r="DZ251" s="80"/>
      <c r="EA251" s="80"/>
      <c r="EB251" s="80"/>
      <c r="EC251" s="80"/>
      <c r="ED251" s="80"/>
      <c r="EE251" s="80"/>
      <c r="EF251" s="80"/>
      <c r="EG251" s="80"/>
      <c r="EH251" s="80"/>
      <c r="EI251" s="80"/>
      <c r="EJ251" s="80"/>
      <c r="EK251" s="80"/>
      <c r="EL251" s="80"/>
      <c r="EM251" s="80"/>
      <c r="EN251" s="80"/>
      <c r="EO251" s="80"/>
      <c r="EP251" s="80"/>
      <c r="EQ251" s="80"/>
      <c r="ER251" s="80"/>
      <c r="ES251" s="80"/>
      <c r="ET251" s="80"/>
      <c r="EU251" s="80"/>
      <c r="EV251" s="80"/>
      <c r="EW251" s="80"/>
      <c r="EX251" s="80"/>
      <c r="EY251" s="80"/>
      <c r="EZ251" s="80"/>
      <c r="FA251" s="80"/>
    </row>
    <row r="252" spans="10:157" x14ac:dyDescent="0.3">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c r="CY252" s="80"/>
      <c r="CZ252" s="80"/>
      <c r="DA252" s="80"/>
      <c r="DB252" s="80"/>
      <c r="DC252" s="80"/>
      <c r="DD252" s="80"/>
      <c r="DE252" s="80"/>
      <c r="DF252" s="80"/>
      <c r="DG252" s="80"/>
      <c r="DH252" s="80"/>
      <c r="DI252" s="80"/>
      <c r="DJ252" s="80"/>
      <c r="DK252" s="80"/>
      <c r="DL252" s="80"/>
      <c r="DM252" s="80"/>
      <c r="DN252" s="80"/>
      <c r="DO252" s="80"/>
      <c r="DP252" s="80"/>
      <c r="DQ252" s="80"/>
      <c r="DR252" s="80"/>
      <c r="DS252" s="80"/>
      <c r="DT252" s="80"/>
      <c r="DU252" s="80"/>
      <c r="DV252" s="80"/>
      <c r="DW252" s="80"/>
      <c r="DX252" s="80"/>
      <c r="DY252" s="80"/>
      <c r="DZ252" s="80"/>
      <c r="EA252" s="80"/>
      <c r="EB252" s="80"/>
      <c r="EC252" s="80"/>
      <c r="ED252" s="80"/>
      <c r="EE252" s="80"/>
      <c r="EF252" s="80"/>
      <c r="EG252" s="80"/>
      <c r="EH252" s="80"/>
      <c r="EI252" s="80"/>
      <c r="EJ252" s="80"/>
      <c r="EK252" s="80"/>
      <c r="EL252" s="80"/>
      <c r="EM252" s="80"/>
      <c r="EN252" s="80"/>
      <c r="EO252" s="80"/>
      <c r="EP252" s="80"/>
      <c r="EQ252" s="80"/>
      <c r="ER252" s="80"/>
      <c r="ES252" s="80"/>
      <c r="ET252" s="80"/>
      <c r="EU252" s="80"/>
      <c r="EV252" s="80"/>
      <c r="EW252" s="80"/>
      <c r="EX252" s="80"/>
      <c r="EY252" s="80"/>
      <c r="EZ252" s="80"/>
      <c r="FA252" s="80"/>
    </row>
    <row r="253" spans="10:157" x14ac:dyDescent="0.3">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c r="CY253" s="80"/>
      <c r="CZ253" s="80"/>
      <c r="DA253" s="80"/>
      <c r="DB253" s="80"/>
      <c r="DC253" s="80"/>
      <c r="DD253" s="80"/>
      <c r="DE253" s="80"/>
      <c r="DF253" s="80"/>
      <c r="DG253" s="80"/>
      <c r="DH253" s="80"/>
      <c r="DI253" s="80"/>
      <c r="DJ253" s="80"/>
      <c r="DK253" s="80"/>
      <c r="DL253" s="80"/>
      <c r="DM253" s="80"/>
      <c r="DN253" s="80"/>
      <c r="DO253" s="80"/>
      <c r="DP253" s="80"/>
      <c r="DQ253" s="80"/>
      <c r="DR253" s="80"/>
      <c r="DS253" s="80"/>
      <c r="DT253" s="80"/>
      <c r="DU253" s="80"/>
      <c r="DV253" s="80"/>
      <c r="DW253" s="80"/>
      <c r="DX253" s="80"/>
      <c r="DY253" s="80"/>
      <c r="DZ253" s="80"/>
      <c r="EA253" s="80"/>
      <c r="EB253" s="80"/>
      <c r="EC253" s="80"/>
      <c r="ED253" s="80"/>
      <c r="EE253" s="80"/>
      <c r="EF253" s="80"/>
      <c r="EG253" s="80"/>
      <c r="EH253" s="80"/>
      <c r="EI253" s="80"/>
      <c r="EJ253" s="80"/>
      <c r="EK253" s="80"/>
      <c r="EL253" s="80"/>
      <c r="EM253" s="80"/>
      <c r="EN253" s="80"/>
      <c r="EO253" s="80"/>
      <c r="EP253" s="80"/>
      <c r="EQ253" s="80"/>
      <c r="ER253" s="80"/>
      <c r="ES253" s="80"/>
      <c r="ET253" s="80"/>
      <c r="EU253" s="80"/>
      <c r="EV253" s="80"/>
      <c r="EW253" s="80"/>
      <c r="EX253" s="80"/>
      <c r="EY253" s="80"/>
      <c r="EZ253" s="80"/>
      <c r="FA253" s="80"/>
    </row>
    <row r="254" spans="10:157" x14ac:dyDescent="0.3">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c r="CY254" s="80"/>
      <c r="CZ254" s="80"/>
      <c r="DA254" s="80"/>
      <c r="DB254" s="80"/>
      <c r="DC254" s="80"/>
      <c r="DD254" s="80"/>
      <c r="DE254" s="80"/>
      <c r="DF254" s="80"/>
      <c r="DG254" s="80"/>
      <c r="DH254" s="80"/>
      <c r="DI254" s="80"/>
      <c r="DJ254" s="80"/>
      <c r="DK254" s="80"/>
      <c r="DL254" s="80"/>
      <c r="DM254" s="80"/>
      <c r="DN254" s="80"/>
      <c r="DO254" s="80"/>
      <c r="DP254" s="80"/>
      <c r="DQ254" s="80"/>
      <c r="DR254" s="80"/>
      <c r="DS254" s="80"/>
      <c r="DT254" s="80"/>
      <c r="DU254" s="80"/>
      <c r="DV254" s="80"/>
      <c r="DW254" s="80"/>
      <c r="DX254" s="80"/>
      <c r="DY254" s="80"/>
      <c r="DZ254" s="80"/>
      <c r="EA254" s="80"/>
      <c r="EB254" s="80"/>
      <c r="EC254" s="80"/>
      <c r="ED254" s="80"/>
      <c r="EE254" s="80"/>
      <c r="EF254" s="80"/>
      <c r="EG254" s="80"/>
      <c r="EH254" s="80"/>
      <c r="EI254" s="80"/>
      <c r="EJ254" s="80"/>
      <c r="EK254" s="80"/>
      <c r="EL254" s="80"/>
      <c r="EM254" s="80"/>
      <c r="EN254" s="80"/>
      <c r="EO254" s="80"/>
      <c r="EP254" s="80"/>
      <c r="EQ254" s="80"/>
      <c r="ER254" s="80"/>
      <c r="ES254" s="80"/>
      <c r="ET254" s="80"/>
      <c r="EU254" s="80"/>
      <c r="EV254" s="80"/>
      <c r="EW254" s="80"/>
      <c r="EX254" s="80"/>
      <c r="EY254" s="80"/>
      <c r="EZ254" s="80"/>
      <c r="FA254" s="80"/>
    </row>
    <row r="255" spans="10:157" x14ac:dyDescent="0.3">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c r="CY255" s="80"/>
      <c r="CZ255" s="80"/>
      <c r="DA255" s="80"/>
      <c r="DB255" s="80"/>
      <c r="DC255" s="80"/>
      <c r="DD255" s="80"/>
      <c r="DE255" s="80"/>
      <c r="DF255" s="80"/>
      <c r="DG255" s="80"/>
      <c r="DH255" s="80"/>
      <c r="DI255" s="80"/>
      <c r="DJ255" s="80"/>
      <c r="DK255" s="80"/>
      <c r="DL255" s="80"/>
      <c r="DM255" s="80"/>
      <c r="DN255" s="80"/>
      <c r="DO255" s="80"/>
      <c r="DP255" s="80"/>
      <c r="DQ255" s="80"/>
      <c r="DR255" s="80"/>
      <c r="DS255" s="80"/>
      <c r="DT255" s="80"/>
      <c r="DU255" s="80"/>
      <c r="DV255" s="80"/>
      <c r="DW255" s="80"/>
      <c r="DX255" s="80"/>
      <c r="DY255" s="80"/>
      <c r="DZ255" s="80"/>
      <c r="EA255" s="80"/>
      <c r="EB255" s="80"/>
      <c r="EC255" s="80"/>
      <c r="ED255" s="80"/>
      <c r="EE255" s="80"/>
      <c r="EF255" s="80"/>
      <c r="EG255" s="80"/>
      <c r="EH255" s="80"/>
      <c r="EI255" s="80"/>
      <c r="EJ255" s="80"/>
      <c r="EK255" s="80"/>
      <c r="EL255" s="80"/>
      <c r="EM255" s="80"/>
      <c r="EN255" s="80"/>
      <c r="EO255" s="80"/>
      <c r="EP255" s="80"/>
      <c r="EQ255" s="80"/>
      <c r="ER255" s="80"/>
      <c r="ES255" s="80"/>
      <c r="ET255" s="80"/>
      <c r="EU255" s="80"/>
      <c r="EV255" s="80"/>
      <c r="EW255" s="80"/>
      <c r="EX255" s="80"/>
      <c r="EY255" s="80"/>
      <c r="EZ255" s="80"/>
      <c r="FA255" s="80"/>
    </row>
    <row r="256" spans="10:157" x14ac:dyDescent="0.3">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c r="CY256" s="80"/>
      <c r="CZ256" s="80"/>
      <c r="DA256" s="80"/>
      <c r="DB256" s="80"/>
      <c r="DC256" s="80"/>
      <c r="DD256" s="80"/>
      <c r="DE256" s="80"/>
      <c r="DF256" s="80"/>
      <c r="DG256" s="80"/>
      <c r="DH256" s="80"/>
      <c r="DI256" s="80"/>
      <c r="DJ256" s="80"/>
      <c r="DK256" s="80"/>
      <c r="DL256" s="80"/>
      <c r="DM256" s="80"/>
      <c r="DN256" s="80"/>
      <c r="DO256" s="80"/>
      <c r="DP256" s="80"/>
      <c r="DQ256" s="80"/>
      <c r="DR256" s="80"/>
      <c r="DS256" s="80"/>
      <c r="DT256" s="80"/>
      <c r="DU256" s="80"/>
      <c r="DV256" s="80"/>
      <c r="DW256" s="80"/>
      <c r="DX256" s="80"/>
      <c r="DY256" s="80"/>
      <c r="DZ256" s="80"/>
      <c r="EA256" s="80"/>
      <c r="EB256" s="80"/>
      <c r="EC256" s="80"/>
      <c r="ED256" s="80"/>
      <c r="EE256" s="80"/>
      <c r="EF256" s="80"/>
      <c r="EG256" s="80"/>
      <c r="EH256" s="80"/>
      <c r="EI256" s="80"/>
      <c r="EJ256" s="80"/>
      <c r="EK256" s="80"/>
      <c r="EL256" s="80"/>
      <c r="EM256" s="80"/>
      <c r="EN256" s="80"/>
      <c r="EO256" s="80"/>
      <c r="EP256" s="80"/>
      <c r="EQ256" s="80"/>
      <c r="ER256" s="80"/>
      <c r="ES256" s="80"/>
      <c r="ET256" s="80"/>
      <c r="EU256" s="80"/>
      <c r="EV256" s="80"/>
      <c r="EW256" s="80"/>
      <c r="EX256" s="80"/>
      <c r="EY256" s="80"/>
      <c r="EZ256" s="80"/>
      <c r="FA256" s="80"/>
    </row>
    <row r="257" spans="10:157" x14ac:dyDescent="0.3">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c r="CY257" s="80"/>
      <c r="CZ257" s="80"/>
      <c r="DA257" s="80"/>
      <c r="DB257" s="80"/>
      <c r="DC257" s="80"/>
      <c r="DD257" s="80"/>
      <c r="DE257" s="80"/>
      <c r="DF257" s="80"/>
      <c r="DG257" s="80"/>
      <c r="DH257" s="80"/>
      <c r="DI257" s="80"/>
      <c r="DJ257" s="80"/>
      <c r="DK257" s="80"/>
      <c r="DL257" s="80"/>
      <c r="DM257" s="80"/>
      <c r="DN257" s="80"/>
      <c r="DO257" s="80"/>
      <c r="DP257" s="80"/>
      <c r="DQ257" s="80"/>
      <c r="DR257" s="80"/>
      <c r="DS257" s="80"/>
      <c r="DT257" s="80"/>
      <c r="DU257" s="80"/>
      <c r="DV257" s="80"/>
      <c r="DW257" s="80"/>
      <c r="DX257" s="80"/>
      <c r="DY257" s="80"/>
      <c r="DZ257" s="80"/>
      <c r="EA257" s="80"/>
      <c r="EB257" s="80"/>
      <c r="EC257" s="80"/>
      <c r="ED257" s="80"/>
      <c r="EE257" s="80"/>
      <c r="EF257" s="80"/>
      <c r="EG257" s="80"/>
      <c r="EH257" s="80"/>
      <c r="EI257" s="80"/>
      <c r="EJ257" s="80"/>
      <c r="EK257" s="80"/>
      <c r="EL257" s="80"/>
      <c r="EM257" s="80"/>
      <c r="EN257" s="80"/>
      <c r="EO257" s="80"/>
      <c r="EP257" s="80"/>
      <c r="EQ257" s="80"/>
      <c r="ER257" s="80"/>
      <c r="ES257" s="80"/>
      <c r="ET257" s="80"/>
      <c r="EU257" s="80"/>
      <c r="EV257" s="80"/>
      <c r="EW257" s="80"/>
      <c r="EX257" s="80"/>
      <c r="EY257" s="80"/>
      <c r="EZ257" s="80"/>
      <c r="FA257" s="80"/>
    </row>
    <row r="258" spans="10:157" x14ac:dyDescent="0.3">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c r="CY258" s="80"/>
      <c r="CZ258" s="80"/>
      <c r="DA258" s="80"/>
      <c r="DB258" s="80"/>
      <c r="DC258" s="80"/>
      <c r="DD258" s="80"/>
      <c r="DE258" s="80"/>
      <c r="DF258" s="80"/>
      <c r="DG258" s="80"/>
      <c r="DH258" s="80"/>
      <c r="DI258" s="80"/>
      <c r="DJ258" s="80"/>
      <c r="DK258" s="80"/>
      <c r="DL258" s="80"/>
      <c r="DM258" s="80"/>
      <c r="DN258" s="80"/>
      <c r="DO258" s="80"/>
      <c r="DP258" s="80"/>
      <c r="DQ258" s="80"/>
      <c r="DR258" s="80"/>
      <c r="DS258" s="80"/>
      <c r="DT258" s="80"/>
      <c r="DU258" s="80"/>
      <c r="DV258" s="80"/>
      <c r="DW258" s="80"/>
      <c r="DX258" s="80"/>
      <c r="DY258" s="80"/>
      <c r="DZ258" s="80"/>
      <c r="EA258" s="80"/>
      <c r="EB258" s="80"/>
      <c r="EC258" s="80"/>
      <c r="ED258" s="80"/>
      <c r="EE258" s="80"/>
      <c r="EF258" s="80"/>
      <c r="EG258" s="80"/>
      <c r="EH258" s="80"/>
      <c r="EI258" s="80"/>
      <c r="EJ258" s="80"/>
      <c r="EK258" s="80"/>
      <c r="EL258" s="80"/>
      <c r="EM258" s="80"/>
      <c r="EN258" s="80"/>
      <c r="EO258" s="80"/>
      <c r="EP258" s="80"/>
      <c r="EQ258" s="80"/>
      <c r="ER258" s="80"/>
      <c r="ES258" s="80"/>
      <c r="ET258" s="80"/>
      <c r="EU258" s="80"/>
      <c r="EV258" s="80"/>
      <c r="EW258" s="80"/>
      <c r="EX258" s="80"/>
      <c r="EY258" s="80"/>
      <c r="EZ258" s="80"/>
      <c r="FA258" s="80"/>
    </row>
    <row r="259" spans="10:157" x14ac:dyDescent="0.3">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c r="CY259" s="80"/>
      <c r="CZ259" s="80"/>
      <c r="DA259" s="80"/>
      <c r="DB259" s="80"/>
      <c r="DC259" s="80"/>
      <c r="DD259" s="80"/>
      <c r="DE259" s="80"/>
      <c r="DF259" s="80"/>
      <c r="DG259" s="80"/>
      <c r="DH259" s="80"/>
      <c r="DI259" s="80"/>
      <c r="DJ259" s="80"/>
      <c r="DK259" s="80"/>
      <c r="DL259" s="80"/>
      <c r="DM259" s="80"/>
      <c r="DN259" s="80"/>
      <c r="DO259" s="80"/>
      <c r="DP259" s="80"/>
      <c r="DQ259" s="80"/>
      <c r="DR259" s="80"/>
      <c r="DS259" s="80"/>
      <c r="DT259" s="80"/>
      <c r="DU259" s="80"/>
      <c r="DV259" s="80"/>
      <c r="DW259" s="80"/>
      <c r="DX259" s="80"/>
      <c r="DY259" s="80"/>
      <c r="DZ259" s="80"/>
      <c r="EA259" s="80"/>
      <c r="EB259" s="80"/>
      <c r="EC259" s="80"/>
      <c r="ED259" s="80"/>
      <c r="EE259" s="80"/>
      <c r="EF259" s="80"/>
      <c r="EG259" s="80"/>
      <c r="EH259" s="80"/>
      <c r="EI259" s="80"/>
      <c r="EJ259" s="80"/>
      <c r="EK259" s="80"/>
      <c r="EL259" s="80"/>
      <c r="EM259" s="80"/>
      <c r="EN259" s="80"/>
      <c r="EO259" s="80"/>
      <c r="EP259" s="80"/>
      <c r="EQ259" s="80"/>
      <c r="ER259" s="80"/>
      <c r="ES259" s="80"/>
      <c r="ET259" s="80"/>
      <c r="EU259" s="80"/>
      <c r="EV259" s="80"/>
      <c r="EW259" s="80"/>
      <c r="EX259" s="80"/>
      <c r="EY259" s="80"/>
      <c r="EZ259" s="80"/>
      <c r="FA259" s="80"/>
    </row>
    <row r="260" spans="10:157" x14ac:dyDescent="0.3">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c r="CY260" s="80"/>
      <c r="CZ260" s="80"/>
      <c r="DA260" s="80"/>
      <c r="DB260" s="80"/>
      <c r="DC260" s="80"/>
      <c r="DD260" s="80"/>
      <c r="DE260" s="80"/>
      <c r="DF260" s="80"/>
      <c r="DG260" s="80"/>
      <c r="DH260" s="80"/>
      <c r="DI260" s="80"/>
      <c r="DJ260" s="80"/>
      <c r="DK260" s="80"/>
      <c r="DL260" s="80"/>
      <c r="DM260" s="80"/>
      <c r="DN260" s="80"/>
      <c r="DO260" s="80"/>
      <c r="DP260" s="80"/>
      <c r="DQ260" s="80"/>
      <c r="DR260" s="80"/>
      <c r="DS260" s="80"/>
      <c r="DT260" s="80"/>
      <c r="DU260" s="80"/>
      <c r="DV260" s="80"/>
      <c r="DW260" s="80"/>
      <c r="DX260" s="80"/>
      <c r="DY260" s="80"/>
      <c r="DZ260" s="80"/>
      <c r="EA260" s="80"/>
      <c r="EB260" s="80"/>
      <c r="EC260" s="80"/>
      <c r="ED260" s="80"/>
      <c r="EE260" s="80"/>
      <c r="EF260" s="80"/>
      <c r="EG260" s="80"/>
      <c r="EH260" s="80"/>
      <c r="EI260" s="80"/>
      <c r="EJ260" s="80"/>
      <c r="EK260" s="80"/>
      <c r="EL260" s="80"/>
      <c r="EM260" s="80"/>
      <c r="EN260" s="80"/>
      <c r="EO260" s="80"/>
      <c r="EP260" s="80"/>
      <c r="EQ260" s="80"/>
      <c r="ER260" s="80"/>
      <c r="ES260" s="80"/>
      <c r="ET260" s="80"/>
      <c r="EU260" s="80"/>
      <c r="EV260" s="80"/>
      <c r="EW260" s="80"/>
      <c r="EX260" s="80"/>
      <c r="EY260" s="80"/>
      <c r="EZ260" s="80"/>
      <c r="FA260" s="80"/>
    </row>
    <row r="261" spans="10:157" x14ac:dyDescent="0.3">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c r="CY261" s="80"/>
      <c r="CZ261" s="80"/>
      <c r="DA261" s="80"/>
      <c r="DB261" s="80"/>
      <c r="DC261" s="80"/>
      <c r="DD261" s="80"/>
      <c r="DE261" s="80"/>
      <c r="DF261" s="80"/>
      <c r="DG261" s="80"/>
      <c r="DH261" s="80"/>
      <c r="DI261" s="80"/>
      <c r="DJ261" s="80"/>
      <c r="DK261" s="80"/>
      <c r="DL261" s="80"/>
      <c r="DM261" s="80"/>
      <c r="DN261" s="80"/>
      <c r="DO261" s="80"/>
      <c r="DP261" s="80"/>
      <c r="DQ261" s="80"/>
      <c r="DR261" s="80"/>
      <c r="DS261" s="80"/>
      <c r="DT261" s="80"/>
      <c r="DU261" s="80"/>
      <c r="DV261" s="80"/>
      <c r="DW261" s="80"/>
      <c r="DX261" s="80"/>
      <c r="DY261" s="80"/>
      <c r="DZ261" s="80"/>
      <c r="EA261" s="80"/>
      <c r="EB261" s="80"/>
      <c r="EC261" s="80"/>
      <c r="ED261" s="80"/>
      <c r="EE261" s="80"/>
      <c r="EF261" s="80"/>
      <c r="EG261" s="80"/>
      <c r="EH261" s="80"/>
      <c r="EI261" s="80"/>
      <c r="EJ261" s="80"/>
      <c r="EK261" s="80"/>
      <c r="EL261" s="80"/>
      <c r="EM261" s="80"/>
      <c r="EN261" s="80"/>
      <c r="EO261" s="80"/>
      <c r="EP261" s="80"/>
      <c r="EQ261" s="80"/>
      <c r="ER261" s="80"/>
      <c r="ES261" s="80"/>
      <c r="ET261" s="80"/>
      <c r="EU261" s="80"/>
      <c r="EV261" s="80"/>
      <c r="EW261" s="80"/>
      <c r="EX261" s="80"/>
      <c r="EY261" s="80"/>
      <c r="EZ261" s="80"/>
      <c r="FA261" s="80"/>
    </row>
    <row r="262" spans="10:157" x14ac:dyDescent="0.3">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c r="CY262" s="80"/>
      <c r="CZ262" s="80"/>
      <c r="DA262" s="80"/>
      <c r="DB262" s="80"/>
      <c r="DC262" s="80"/>
      <c r="DD262" s="80"/>
      <c r="DE262" s="80"/>
      <c r="DF262" s="80"/>
      <c r="DG262" s="80"/>
      <c r="DH262" s="80"/>
      <c r="DI262" s="80"/>
      <c r="DJ262" s="80"/>
      <c r="DK262" s="80"/>
      <c r="DL262" s="80"/>
      <c r="DM262" s="80"/>
      <c r="DN262" s="80"/>
      <c r="DO262" s="80"/>
      <c r="DP262" s="80"/>
      <c r="DQ262" s="80"/>
      <c r="DR262" s="80"/>
      <c r="DS262" s="80"/>
      <c r="DT262" s="80"/>
      <c r="DU262" s="80"/>
      <c r="DV262" s="80"/>
      <c r="DW262" s="80"/>
      <c r="DX262" s="80"/>
      <c r="DY262" s="80"/>
      <c r="DZ262" s="80"/>
      <c r="EA262" s="80"/>
      <c r="EB262" s="80"/>
      <c r="EC262" s="80"/>
      <c r="ED262" s="80"/>
      <c r="EE262" s="80"/>
      <c r="EF262" s="80"/>
      <c r="EG262" s="80"/>
      <c r="EH262" s="80"/>
      <c r="EI262" s="80"/>
      <c r="EJ262" s="80"/>
      <c r="EK262" s="80"/>
      <c r="EL262" s="80"/>
      <c r="EM262" s="80"/>
      <c r="EN262" s="80"/>
      <c r="EO262" s="80"/>
      <c r="EP262" s="80"/>
      <c r="EQ262" s="80"/>
      <c r="ER262" s="80"/>
      <c r="ES262" s="80"/>
      <c r="ET262" s="80"/>
      <c r="EU262" s="80"/>
      <c r="EV262" s="80"/>
      <c r="EW262" s="80"/>
      <c r="EX262" s="80"/>
      <c r="EY262" s="80"/>
      <c r="EZ262" s="80"/>
      <c r="FA262" s="80"/>
    </row>
    <row r="263" spans="10:157" x14ac:dyDescent="0.3">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c r="CY263" s="80"/>
      <c r="CZ263" s="80"/>
      <c r="DA263" s="80"/>
      <c r="DB263" s="80"/>
      <c r="DC263" s="80"/>
      <c r="DD263" s="80"/>
      <c r="DE263" s="80"/>
      <c r="DF263" s="80"/>
      <c r="DG263" s="80"/>
      <c r="DH263" s="80"/>
      <c r="DI263" s="80"/>
      <c r="DJ263" s="80"/>
      <c r="DK263" s="80"/>
      <c r="DL263" s="80"/>
      <c r="DM263" s="80"/>
      <c r="DN263" s="80"/>
      <c r="DO263" s="80"/>
      <c r="DP263" s="80"/>
      <c r="DQ263" s="80"/>
      <c r="DR263" s="80"/>
      <c r="DS263" s="80"/>
      <c r="DT263" s="80"/>
      <c r="DU263" s="80"/>
      <c r="DV263" s="80"/>
      <c r="DW263" s="80"/>
      <c r="DX263" s="80"/>
      <c r="DY263" s="80"/>
      <c r="DZ263" s="80"/>
      <c r="EA263" s="80"/>
      <c r="EB263" s="80"/>
      <c r="EC263" s="80"/>
      <c r="ED263" s="80"/>
      <c r="EE263" s="80"/>
      <c r="EF263" s="80"/>
      <c r="EG263" s="80"/>
      <c r="EH263" s="80"/>
      <c r="EI263" s="80"/>
      <c r="EJ263" s="80"/>
      <c r="EK263" s="80"/>
      <c r="EL263" s="80"/>
      <c r="EM263" s="80"/>
      <c r="EN263" s="80"/>
      <c r="EO263" s="80"/>
      <c r="EP263" s="80"/>
      <c r="EQ263" s="80"/>
      <c r="ER263" s="80"/>
      <c r="ES263" s="80"/>
      <c r="ET263" s="80"/>
      <c r="EU263" s="80"/>
      <c r="EV263" s="80"/>
      <c r="EW263" s="80"/>
      <c r="EX263" s="80"/>
      <c r="EY263" s="80"/>
      <c r="EZ263" s="80"/>
      <c r="FA263" s="80"/>
    </row>
    <row r="264" spans="10:157" x14ac:dyDescent="0.3">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c r="CY264" s="80"/>
      <c r="CZ264" s="80"/>
      <c r="DA264" s="80"/>
      <c r="DB264" s="80"/>
      <c r="DC264" s="80"/>
      <c r="DD264" s="80"/>
      <c r="DE264" s="80"/>
      <c r="DF264" s="80"/>
      <c r="DG264" s="80"/>
      <c r="DH264" s="80"/>
      <c r="DI264" s="80"/>
      <c r="DJ264" s="80"/>
      <c r="DK264" s="80"/>
      <c r="DL264" s="80"/>
      <c r="DM264" s="80"/>
      <c r="DN264" s="80"/>
      <c r="DO264" s="80"/>
      <c r="DP264" s="80"/>
      <c r="DQ264" s="80"/>
      <c r="DR264" s="80"/>
      <c r="DS264" s="80"/>
      <c r="DT264" s="80"/>
      <c r="DU264" s="80"/>
      <c r="DV264" s="80"/>
      <c r="DW264" s="80"/>
      <c r="DX264" s="80"/>
      <c r="DY264" s="80"/>
      <c r="DZ264" s="80"/>
      <c r="EA264" s="80"/>
      <c r="EB264" s="80"/>
      <c r="EC264" s="80"/>
      <c r="ED264" s="80"/>
      <c r="EE264" s="80"/>
      <c r="EF264" s="80"/>
      <c r="EG264" s="80"/>
      <c r="EH264" s="80"/>
      <c r="EI264" s="80"/>
      <c r="EJ264" s="80"/>
      <c r="EK264" s="80"/>
      <c r="EL264" s="80"/>
      <c r="EM264" s="80"/>
      <c r="EN264" s="80"/>
      <c r="EO264" s="80"/>
      <c r="EP264" s="80"/>
      <c r="EQ264" s="80"/>
      <c r="ER264" s="80"/>
      <c r="ES264" s="80"/>
      <c r="ET264" s="80"/>
      <c r="EU264" s="80"/>
      <c r="EV264" s="80"/>
      <c r="EW264" s="80"/>
      <c r="EX264" s="80"/>
      <c r="EY264" s="80"/>
      <c r="EZ264" s="80"/>
      <c r="FA264" s="80"/>
    </row>
    <row r="265" spans="10:157" x14ac:dyDescent="0.3">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c r="CY265" s="80"/>
      <c r="CZ265" s="80"/>
      <c r="DA265" s="80"/>
      <c r="DB265" s="80"/>
      <c r="DC265" s="80"/>
      <c r="DD265" s="80"/>
      <c r="DE265" s="80"/>
      <c r="DF265" s="80"/>
      <c r="DG265" s="80"/>
      <c r="DH265" s="80"/>
      <c r="DI265" s="80"/>
      <c r="DJ265" s="80"/>
      <c r="DK265" s="80"/>
      <c r="DL265" s="80"/>
      <c r="DM265" s="80"/>
      <c r="DN265" s="80"/>
      <c r="DO265" s="80"/>
      <c r="DP265" s="80"/>
      <c r="DQ265" s="80"/>
      <c r="DR265" s="80"/>
      <c r="DS265" s="80"/>
      <c r="DT265" s="80"/>
      <c r="DU265" s="80"/>
      <c r="DV265" s="80"/>
      <c r="DW265" s="80"/>
      <c r="DX265" s="80"/>
      <c r="DY265" s="80"/>
      <c r="DZ265" s="80"/>
      <c r="EA265" s="80"/>
      <c r="EB265" s="80"/>
      <c r="EC265" s="80"/>
      <c r="ED265" s="80"/>
      <c r="EE265" s="80"/>
      <c r="EF265" s="80"/>
      <c r="EG265" s="80"/>
      <c r="EH265" s="80"/>
      <c r="EI265" s="80"/>
      <c r="EJ265" s="80"/>
      <c r="EK265" s="80"/>
      <c r="EL265" s="80"/>
      <c r="EM265" s="80"/>
      <c r="EN265" s="80"/>
      <c r="EO265" s="80"/>
      <c r="EP265" s="80"/>
      <c r="EQ265" s="80"/>
      <c r="ER265" s="80"/>
      <c r="ES265" s="80"/>
      <c r="ET265" s="80"/>
      <c r="EU265" s="80"/>
      <c r="EV265" s="80"/>
      <c r="EW265" s="80"/>
      <c r="EX265" s="80"/>
      <c r="EY265" s="80"/>
      <c r="EZ265" s="80"/>
      <c r="FA265" s="80"/>
    </row>
    <row r="266" spans="10:157" x14ac:dyDescent="0.3">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c r="CY266" s="80"/>
      <c r="CZ266" s="80"/>
      <c r="DA266" s="80"/>
      <c r="DB266" s="80"/>
      <c r="DC266" s="80"/>
      <c r="DD266" s="80"/>
      <c r="DE266" s="80"/>
      <c r="DF266" s="80"/>
      <c r="DG266" s="80"/>
      <c r="DH266" s="80"/>
      <c r="DI266" s="80"/>
      <c r="DJ266" s="80"/>
      <c r="DK266" s="80"/>
      <c r="DL266" s="80"/>
      <c r="DM266" s="80"/>
      <c r="DN266" s="80"/>
      <c r="DO266" s="80"/>
      <c r="DP266" s="80"/>
      <c r="DQ266" s="80"/>
      <c r="DR266" s="80"/>
      <c r="DS266" s="80"/>
      <c r="DT266" s="80"/>
      <c r="DU266" s="80"/>
      <c r="DV266" s="80"/>
      <c r="DW266" s="80"/>
      <c r="DX266" s="80"/>
      <c r="DY266" s="80"/>
      <c r="DZ266" s="80"/>
      <c r="EA266" s="80"/>
      <c r="EB266" s="80"/>
      <c r="EC266" s="80"/>
      <c r="ED266" s="80"/>
      <c r="EE266" s="80"/>
      <c r="EF266" s="80"/>
      <c r="EG266" s="80"/>
      <c r="EH266" s="80"/>
      <c r="EI266" s="80"/>
      <c r="EJ266" s="80"/>
      <c r="EK266" s="80"/>
      <c r="EL266" s="80"/>
      <c r="EM266" s="80"/>
      <c r="EN266" s="80"/>
      <c r="EO266" s="80"/>
      <c r="EP266" s="80"/>
      <c r="EQ266" s="80"/>
      <c r="ER266" s="80"/>
      <c r="ES266" s="80"/>
      <c r="ET266" s="80"/>
      <c r="EU266" s="80"/>
      <c r="EV266" s="80"/>
      <c r="EW266" s="80"/>
      <c r="EX266" s="80"/>
      <c r="EY266" s="80"/>
      <c r="EZ266" s="80"/>
      <c r="FA266" s="80"/>
    </row>
    <row r="267" spans="10:157" x14ac:dyDescent="0.3">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c r="CY267" s="80"/>
      <c r="CZ267" s="80"/>
      <c r="DA267" s="80"/>
      <c r="DB267" s="80"/>
      <c r="DC267" s="80"/>
      <c r="DD267" s="80"/>
      <c r="DE267" s="80"/>
      <c r="DF267" s="80"/>
      <c r="DG267" s="80"/>
      <c r="DH267" s="80"/>
      <c r="DI267" s="80"/>
      <c r="DJ267" s="80"/>
      <c r="DK267" s="80"/>
      <c r="DL267" s="80"/>
      <c r="DM267" s="80"/>
      <c r="DN267" s="80"/>
      <c r="DO267" s="80"/>
      <c r="DP267" s="80"/>
      <c r="DQ267" s="80"/>
      <c r="DR267" s="80"/>
      <c r="DS267" s="80"/>
      <c r="DT267" s="80"/>
      <c r="DU267" s="80"/>
      <c r="DV267" s="80"/>
      <c r="DW267" s="80"/>
      <c r="DX267" s="80"/>
      <c r="DY267" s="80"/>
      <c r="DZ267" s="80"/>
      <c r="EA267" s="80"/>
      <c r="EB267" s="80"/>
      <c r="EC267" s="80"/>
      <c r="ED267" s="80"/>
      <c r="EE267" s="80"/>
      <c r="EF267" s="80"/>
      <c r="EG267" s="80"/>
      <c r="EH267" s="80"/>
      <c r="EI267" s="80"/>
      <c r="EJ267" s="80"/>
      <c r="EK267" s="80"/>
      <c r="EL267" s="80"/>
      <c r="EM267" s="80"/>
      <c r="EN267" s="80"/>
      <c r="EO267" s="80"/>
      <c r="EP267" s="80"/>
      <c r="EQ267" s="80"/>
      <c r="ER267" s="80"/>
      <c r="ES267" s="80"/>
      <c r="ET267" s="80"/>
      <c r="EU267" s="80"/>
      <c r="EV267" s="80"/>
      <c r="EW267" s="80"/>
      <c r="EX267" s="80"/>
      <c r="EY267" s="80"/>
      <c r="EZ267" s="80"/>
      <c r="FA267" s="80"/>
    </row>
    <row r="268" spans="10:157" x14ac:dyDescent="0.3">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c r="CY268" s="80"/>
      <c r="CZ268" s="80"/>
      <c r="DA268" s="80"/>
      <c r="DB268" s="80"/>
      <c r="DC268" s="80"/>
      <c r="DD268" s="80"/>
      <c r="DE268" s="80"/>
      <c r="DF268" s="80"/>
      <c r="DG268" s="80"/>
      <c r="DH268" s="80"/>
      <c r="DI268" s="80"/>
      <c r="DJ268" s="80"/>
      <c r="DK268" s="80"/>
      <c r="DL268" s="80"/>
      <c r="DM268" s="80"/>
      <c r="DN268" s="80"/>
      <c r="DO268" s="80"/>
      <c r="DP268" s="80"/>
      <c r="DQ268" s="80"/>
      <c r="DR268" s="80"/>
      <c r="DS268" s="80"/>
      <c r="DT268" s="80"/>
      <c r="DU268" s="80"/>
      <c r="DV268" s="80"/>
      <c r="DW268" s="80"/>
      <c r="DX268" s="80"/>
      <c r="DY268" s="80"/>
      <c r="DZ268" s="80"/>
      <c r="EA268" s="80"/>
      <c r="EB268" s="80"/>
      <c r="EC268" s="80"/>
      <c r="ED268" s="80"/>
      <c r="EE268" s="80"/>
      <c r="EF268" s="80"/>
      <c r="EG268" s="80"/>
      <c r="EH268" s="80"/>
      <c r="EI268" s="80"/>
      <c r="EJ268" s="80"/>
      <c r="EK268" s="80"/>
      <c r="EL268" s="80"/>
      <c r="EM268" s="80"/>
      <c r="EN268" s="80"/>
      <c r="EO268" s="80"/>
      <c r="EP268" s="80"/>
      <c r="EQ268" s="80"/>
      <c r="ER268" s="80"/>
      <c r="ES268" s="80"/>
      <c r="ET268" s="80"/>
      <c r="EU268" s="80"/>
      <c r="EV268" s="80"/>
      <c r="EW268" s="80"/>
      <c r="EX268" s="80"/>
      <c r="EY268" s="80"/>
      <c r="EZ268" s="80"/>
      <c r="FA268" s="80"/>
    </row>
    <row r="269" spans="10:157" x14ac:dyDescent="0.3">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0"/>
      <c r="CB269" s="80"/>
      <c r="CC269" s="80"/>
      <c r="CD269" s="80"/>
      <c r="CE269" s="80"/>
      <c r="CF269" s="80"/>
      <c r="CG269" s="80"/>
      <c r="CH269" s="80"/>
      <c r="CI269" s="80"/>
      <c r="CJ269" s="80"/>
      <c r="CK269" s="80"/>
      <c r="CL269" s="80"/>
      <c r="CM269" s="80"/>
      <c r="CN269" s="80"/>
      <c r="CO269" s="80"/>
      <c r="CP269" s="80"/>
      <c r="CQ269" s="80"/>
      <c r="CR269" s="80"/>
      <c r="CS269" s="80"/>
      <c r="CT269" s="80"/>
      <c r="CU269" s="80"/>
      <c r="CV269" s="80"/>
      <c r="CW269" s="80"/>
      <c r="CX269" s="80"/>
      <c r="CY269" s="80"/>
      <c r="CZ269" s="80"/>
      <c r="DA269" s="80"/>
      <c r="DB269" s="80"/>
      <c r="DC269" s="80"/>
      <c r="DD269" s="80"/>
      <c r="DE269" s="80"/>
      <c r="DF269" s="80"/>
      <c r="DG269" s="80"/>
      <c r="DH269" s="80"/>
      <c r="DI269" s="80"/>
      <c r="DJ269" s="80"/>
      <c r="DK269" s="80"/>
      <c r="DL269" s="80"/>
      <c r="DM269" s="80"/>
      <c r="DN269" s="80"/>
      <c r="DO269" s="80"/>
      <c r="DP269" s="80"/>
      <c r="DQ269" s="80"/>
      <c r="DR269" s="80"/>
      <c r="DS269" s="80"/>
      <c r="DT269" s="80"/>
      <c r="DU269" s="80"/>
      <c r="DV269" s="80"/>
      <c r="DW269" s="80"/>
      <c r="DX269" s="80"/>
      <c r="DY269" s="80"/>
      <c r="DZ269" s="80"/>
      <c r="EA269" s="80"/>
      <c r="EB269" s="80"/>
      <c r="EC269" s="80"/>
      <c r="ED269" s="80"/>
      <c r="EE269" s="80"/>
      <c r="EF269" s="80"/>
      <c r="EG269" s="80"/>
      <c r="EH269" s="80"/>
      <c r="EI269" s="80"/>
      <c r="EJ269" s="80"/>
      <c r="EK269" s="80"/>
      <c r="EL269" s="80"/>
      <c r="EM269" s="80"/>
      <c r="EN269" s="80"/>
      <c r="EO269" s="80"/>
      <c r="EP269" s="80"/>
      <c r="EQ269" s="80"/>
      <c r="ER269" s="80"/>
      <c r="ES269" s="80"/>
      <c r="ET269" s="80"/>
      <c r="EU269" s="80"/>
      <c r="EV269" s="80"/>
      <c r="EW269" s="80"/>
      <c r="EX269" s="80"/>
      <c r="EY269" s="80"/>
      <c r="EZ269" s="80"/>
      <c r="FA269" s="80"/>
    </row>
    <row r="270" spans="10:157" x14ac:dyDescent="0.3">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c r="BF270" s="80"/>
      <c r="BG270" s="80"/>
      <c r="BH270" s="80"/>
      <c r="BI270" s="80"/>
      <c r="BJ270" s="80"/>
      <c r="BK270" s="80"/>
      <c r="BL270" s="80"/>
      <c r="BM270" s="80"/>
      <c r="BN270" s="80"/>
      <c r="BO270" s="80"/>
      <c r="BP270" s="80"/>
      <c r="BQ270" s="80"/>
      <c r="BR270" s="80"/>
      <c r="BS270" s="80"/>
      <c r="BT270" s="80"/>
      <c r="BU270" s="80"/>
      <c r="BV270" s="80"/>
      <c r="BW270" s="80"/>
      <c r="BX270" s="80"/>
      <c r="BY270" s="80"/>
      <c r="BZ270" s="80"/>
      <c r="CA270" s="80"/>
      <c r="CB270" s="80"/>
      <c r="CC270" s="80"/>
      <c r="CD270" s="80"/>
      <c r="CE270" s="80"/>
      <c r="CF270" s="80"/>
      <c r="CG270" s="80"/>
      <c r="CH270" s="80"/>
      <c r="CI270" s="80"/>
      <c r="CJ270" s="80"/>
      <c r="CK270" s="80"/>
      <c r="CL270" s="80"/>
      <c r="CM270" s="80"/>
      <c r="CN270" s="80"/>
      <c r="CO270" s="80"/>
      <c r="CP270" s="80"/>
      <c r="CQ270" s="80"/>
      <c r="CR270" s="80"/>
      <c r="CS270" s="80"/>
      <c r="CT270" s="80"/>
      <c r="CU270" s="80"/>
      <c r="CV270" s="80"/>
      <c r="CW270" s="80"/>
      <c r="CX270" s="80"/>
      <c r="CY270" s="80"/>
      <c r="CZ270" s="80"/>
      <c r="DA270" s="80"/>
      <c r="DB270" s="80"/>
      <c r="DC270" s="80"/>
      <c r="DD270" s="80"/>
      <c r="DE270" s="80"/>
      <c r="DF270" s="80"/>
      <c r="DG270" s="80"/>
      <c r="DH270" s="80"/>
      <c r="DI270" s="80"/>
      <c r="DJ270" s="80"/>
      <c r="DK270" s="80"/>
      <c r="DL270" s="80"/>
      <c r="DM270" s="80"/>
      <c r="DN270" s="80"/>
      <c r="DO270" s="80"/>
      <c r="DP270" s="80"/>
      <c r="DQ270" s="80"/>
      <c r="DR270" s="80"/>
      <c r="DS270" s="80"/>
      <c r="DT270" s="80"/>
      <c r="DU270" s="80"/>
      <c r="DV270" s="80"/>
      <c r="DW270" s="80"/>
      <c r="DX270" s="80"/>
      <c r="DY270" s="80"/>
      <c r="DZ270" s="80"/>
      <c r="EA270" s="80"/>
      <c r="EB270" s="80"/>
      <c r="EC270" s="80"/>
      <c r="ED270" s="80"/>
      <c r="EE270" s="80"/>
      <c r="EF270" s="80"/>
      <c r="EG270" s="80"/>
      <c r="EH270" s="80"/>
      <c r="EI270" s="80"/>
      <c r="EJ270" s="80"/>
      <c r="EK270" s="80"/>
      <c r="EL270" s="80"/>
      <c r="EM270" s="80"/>
      <c r="EN270" s="80"/>
      <c r="EO270" s="80"/>
      <c r="EP270" s="80"/>
      <c r="EQ270" s="80"/>
      <c r="ER270" s="80"/>
      <c r="ES270" s="80"/>
      <c r="ET270" s="80"/>
      <c r="EU270" s="80"/>
      <c r="EV270" s="80"/>
      <c r="EW270" s="80"/>
      <c r="EX270" s="80"/>
      <c r="EY270" s="80"/>
      <c r="EZ270" s="80"/>
      <c r="FA270" s="80"/>
    </row>
    <row r="271" spans="10:157" x14ac:dyDescent="0.3">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R271" s="80"/>
      <c r="CS271" s="80"/>
      <c r="CT271" s="80"/>
      <c r="CU271" s="80"/>
      <c r="CV271" s="80"/>
      <c r="CW271" s="80"/>
      <c r="CX271" s="80"/>
      <c r="CY271" s="80"/>
      <c r="CZ271" s="80"/>
      <c r="DA271" s="80"/>
      <c r="DB271" s="80"/>
      <c r="DC271" s="80"/>
      <c r="DD271" s="80"/>
      <c r="DE271" s="80"/>
      <c r="DF271" s="80"/>
      <c r="DG271" s="80"/>
      <c r="DH271" s="80"/>
      <c r="DI271" s="80"/>
      <c r="DJ271" s="80"/>
      <c r="DK271" s="80"/>
      <c r="DL271" s="80"/>
      <c r="DM271" s="80"/>
      <c r="DN271" s="80"/>
      <c r="DO271" s="80"/>
      <c r="DP271" s="80"/>
      <c r="DQ271" s="80"/>
      <c r="DR271" s="80"/>
      <c r="DS271" s="80"/>
      <c r="DT271" s="80"/>
      <c r="DU271" s="80"/>
      <c r="DV271" s="80"/>
      <c r="DW271" s="80"/>
      <c r="DX271" s="80"/>
      <c r="DY271" s="80"/>
      <c r="DZ271" s="80"/>
      <c r="EA271" s="80"/>
      <c r="EB271" s="80"/>
      <c r="EC271" s="80"/>
      <c r="ED271" s="80"/>
      <c r="EE271" s="80"/>
      <c r="EF271" s="80"/>
      <c r="EG271" s="80"/>
      <c r="EH271" s="80"/>
      <c r="EI271" s="80"/>
      <c r="EJ271" s="80"/>
      <c r="EK271" s="80"/>
      <c r="EL271" s="80"/>
      <c r="EM271" s="80"/>
      <c r="EN271" s="80"/>
      <c r="EO271" s="80"/>
      <c r="EP271" s="80"/>
      <c r="EQ271" s="80"/>
      <c r="ER271" s="80"/>
      <c r="ES271" s="80"/>
      <c r="ET271" s="80"/>
      <c r="EU271" s="80"/>
      <c r="EV271" s="80"/>
      <c r="EW271" s="80"/>
      <c r="EX271" s="80"/>
      <c r="EY271" s="80"/>
      <c r="EZ271" s="80"/>
      <c r="FA271" s="80"/>
    </row>
    <row r="272" spans="10:157" x14ac:dyDescent="0.3">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0"/>
      <c r="CB272" s="80"/>
      <c r="CC272" s="80"/>
      <c r="CD272" s="80"/>
      <c r="CE272" s="80"/>
      <c r="CF272" s="80"/>
      <c r="CG272" s="80"/>
      <c r="CH272" s="80"/>
      <c r="CI272" s="80"/>
      <c r="CJ272" s="80"/>
      <c r="CK272" s="80"/>
      <c r="CL272" s="80"/>
      <c r="CM272" s="80"/>
      <c r="CN272" s="80"/>
      <c r="CO272" s="80"/>
      <c r="CP272" s="80"/>
      <c r="CQ272" s="80"/>
      <c r="CR272" s="80"/>
      <c r="CS272" s="80"/>
      <c r="CT272" s="80"/>
      <c r="CU272" s="80"/>
      <c r="CV272" s="80"/>
      <c r="CW272" s="80"/>
      <c r="CX272" s="80"/>
      <c r="CY272" s="80"/>
      <c r="CZ272" s="80"/>
      <c r="DA272" s="80"/>
      <c r="DB272" s="80"/>
      <c r="DC272" s="80"/>
      <c r="DD272" s="80"/>
      <c r="DE272" s="80"/>
      <c r="DF272" s="80"/>
      <c r="DG272" s="80"/>
      <c r="DH272" s="80"/>
      <c r="DI272" s="80"/>
      <c r="DJ272" s="80"/>
      <c r="DK272" s="80"/>
      <c r="DL272" s="80"/>
      <c r="DM272" s="80"/>
      <c r="DN272" s="80"/>
      <c r="DO272" s="80"/>
      <c r="DP272" s="80"/>
      <c r="DQ272" s="80"/>
      <c r="DR272" s="80"/>
      <c r="DS272" s="80"/>
      <c r="DT272" s="80"/>
      <c r="DU272" s="80"/>
      <c r="DV272" s="80"/>
      <c r="DW272" s="80"/>
      <c r="DX272" s="80"/>
      <c r="DY272" s="80"/>
      <c r="DZ272" s="80"/>
      <c r="EA272" s="80"/>
      <c r="EB272" s="80"/>
      <c r="EC272" s="80"/>
      <c r="ED272" s="80"/>
      <c r="EE272" s="80"/>
      <c r="EF272" s="80"/>
      <c r="EG272" s="80"/>
      <c r="EH272" s="80"/>
      <c r="EI272" s="80"/>
      <c r="EJ272" s="80"/>
      <c r="EK272" s="80"/>
      <c r="EL272" s="80"/>
      <c r="EM272" s="80"/>
      <c r="EN272" s="80"/>
      <c r="EO272" s="80"/>
      <c r="EP272" s="80"/>
      <c r="EQ272" s="80"/>
      <c r="ER272" s="80"/>
      <c r="ES272" s="80"/>
      <c r="ET272" s="80"/>
      <c r="EU272" s="80"/>
      <c r="EV272" s="80"/>
      <c r="EW272" s="80"/>
      <c r="EX272" s="80"/>
      <c r="EY272" s="80"/>
      <c r="EZ272" s="80"/>
      <c r="FA272" s="80"/>
    </row>
    <row r="273" spans="10:157" x14ac:dyDescent="0.3">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0"/>
      <c r="CB273" s="80"/>
      <c r="CC273" s="80"/>
      <c r="CD273" s="80"/>
      <c r="CE273" s="80"/>
      <c r="CF273" s="80"/>
      <c r="CG273" s="80"/>
      <c r="CH273" s="80"/>
      <c r="CI273" s="80"/>
      <c r="CJ273" s="80"/>
      <c r="CK273" s="80"/>
      <c r="CL273" s="80"/>
      <c r="CM273" s="80"/>
      <c r="CN273" s="80"/>
      <c r="CO273" s="80"/>
      <c r="CP273" s="80"/>
      <c r="CQ273" s="80"/>
      <c r="CR273" s="80"/>
      <c r="CS273" s="80"/>
      <c r="CT273" s="80"/>
      <c r="CU273" s="80"/>
      <c r="CV273" s="80"/>
      <c r="CW273" s="80"/>
      <c r="CX273" s="80"/>
      <c r="CY273" s="80"/>
      <c r="CZ273" s="80"/>
      <c r="DA273" s="80"/>
      <c r="DB273" s="80"/>
      <c r="DC273" s="80"/>
      <c r="DD273" s="80"/>
      <c r="DE273" s="80"/>
      <c r="DF273" s="80"/>
      <c r="DG273" s="80"/>
      <c r="DH273" s="80"/>
      <c r="DI273" s="80"/>
      <c r="DJ273" s="80"/>
      <c r="DK273" s="80"/>
      <c r="DL273" s="80"/>
      <c r="DM273" s="80"/>
      <c r="DN273" s="80"/>
      <c r="DO273" s="80"/>
      <c r="DP273" s="80"/>
      <c r="DQ273" s="80"/>
      <c r="DR273" s="80"/>
      <c r="DS273" s="80"/>
      <c r="DT273" s="80"/>
      <c r="DU273" s="80"/>
      <c r="DV273" s="80"/>
      <c r="DW273" s="80"/>
      <c r="DX273" s="80"/>
      <c r="DY273" s="80"/>
      <c r="DZ273" s="80"/>
      <c r="EA273" s="80"/>
      <c r="EB273" s="80"/>
      <c r="EC273" s="80"/>
      <c r="ED273" s="80"/>
      <c r="EE273" s="80"/>
      <c r="EF273" s="80"/>
      <c r="EG273" s="80"/>
      <c r="EH273" s="80"/>
      <c r="EI273" s="80"/>
      <c r="EJ273" s="80"/>
      <c r="EK273" s="80"/>
      <c r="EL273" s="80"/>
      <c r="EM273" s="80"/>
      <c r="EN273" s="80"/>
      <c r="EO273" s="80"/>
      <c r="EP273" s="80"/>
      <c r="EQ273" s="80"/>
      <c r="ER273" s="80"/>
      <c r="ES273" s="80"/>
      <c r="ET273" s="80"/>
      <c r="EU273" s="80"/>
      <c r="EV273" s="80"/>
      <c r="EW273" s="80"/>
      <c r="EX273" s="80"/>
      <c r="EY273" s="80"/>
      <c r="EZ273" s="80"/>
      <c r="FA273" s="80"/>
    </row>
    <row r="274" spans="10:157" x14ac:dyDescent="0.3">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0"/>
      <c r="CB274" s="80"/>
      <c r="CC274" s="80"/>
      <c r="CD274" s="80"/>
      <c r="CE274" s="80"/>
      <c r="CF274" s="80"/>
      <c r="CG274" s="80"/>
      <c r="CH274" s="80"/>
      <c r="CI274" s="80"/>
      <c r="CJ274" s="80"/>
      <c r="CK274" s="80"/>
      <c r="CL274" s="80"/>
      <c r="CM274" s="80"/>
      <c r="CN274" s="80"/>
      <c r="CO274" s="80"/>
      <c r="CP274" s="80"/>
      <c r="CQ274" s="80"/>
      <c r="CR274" s="80"/>
      <c r="CS274" s="80"/>
      <c r="CT274" s="80"/>
      <c r="CU274" s="80"/>
      <c r="CV274" s="80"/>
      <c r="CW274" s="80"/>
      <c r="CX274" s="80"/>
      <c r="CY274" s="80"/>
      <c r="CZ274" s="80"/>
      <c r="DA274" s="80"/>
      <c r="DB274" s="80"/>
      <c r="DC274" s="80"/>
      <c r="DD274" s="80"/>
      <c r="DE274" s="80"/>
      <c r="DF274" s="80"/>
      <c r="DG274" s="80"/>
      <c r="DH274" s="80"/>
      <c r="DI274" s="80"/>
      <c r="DJ274" s="80"/>
      <c r="DK274" s="80"/>
      <c r="DL274" s="80"/>
      <c r="DM274" s="80"/>
      <c r="DN274" s="80"/>
      <c r="DO274" s="80"/>
      <c r="DP274" s="80"/>
      <c r="DQ274" s="80"/>
      <c r="DR274" s="80"/>
      <c r="DS274" s="80"/>
      <c r="DT274" s="80"/>
      <c r="DU274" s="80"/>
      <c r="DV274" s="80"/>
      <c r="DW274" s="80"/>
      <c r="DX274" s="80"/>
      <c r="DY274" s="80"/>
      <c r="DZ274" s="80"/>
      <c r="EA274" s="80"/>
      <c r="EB274" s="80"/>
      <c r="EC274" s="80"/>
      <c r="ED274" s="80"/>
      <c r="EE274" s="80"/>
      <c r="EF274" s="80"/>
      <c r="EG274" s="80"/>
      <c r="EH274" s="80"/>
      <c r="EI274" s="80"/>
      <c r="EJ274" s="80"/>
      <c r="EK274" s="80"/>
      <c r="EL274" s="80"/>
      <c r="EM274" s="80"/>
      <c r="EN274" s="80"/>
      <c r="EO274" s="80"/>
      <c r="EP274" s="80"/>
      <c r="EQ274" s="80"/>
      <c r="ER274" s="80"/>
      <c r="ES274" s="80"/>
      <c r="ET274" s="80"/>
      <c r="EU274" s="80"/>
      <c r="EV274" s="80"/>
      <c r="EW274" s="80"/>
      <c r="EX274" s="80"/>
      <c r="EY274" s="80"/>
      <c r="EZ274" s="80"/>
      <c r="FA274" s="80"/>
    </row>
    <row r="275" spans="10:157" x14ac:dyDescent="0.3">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0"/>
      <c r="CB275" s="80"/>
      <c r="CC275" s="80"/>
      <c r="CD275" s="80"/>
      <c r="CE275" s="80"/>
      <c r="CF275" s="80"/>
      <c r="CG275" s="80"/>
      <c r="CH275" s="80"/>
      <c r="CI275" s="80"/>
      <c r="CJ275" s="80"/>
      <c r="CK275" s="80"/>
      <c r="CL275" s="80"/>
      <c r="CM275" s="80"/>
      <c r="CN275" s="80"/>
      <c r="CO275" s="80"/>
      <c r="CP275" s="80"/>
      <c r="CQ275" s="80"/>
      <c r="CR275" s="80"/>
      <c r="CS275" s="80"/>
      <c r="CT275" s="80"/>
      <c r="CU275" s="80"/>
      <c r="CV275" s="80"/>
      <c r="CW275" s="80"/>
      <c r="CX275" s="80"/>
      <c r="CY275" s="80"/>
      <c r="CZ275" s="80"/>
      <c r="DA275" s="80"/>
      <c r="DB275" s="80"/>
      <c r="DC275" s="80"/>
      <c r="DD275" s="80"/>
      <c r="DE275" s="80"/>
      <c r="DF275" s="80"/>
      <c r="DG275" s="80"/>
      <c r="DH275" s="80"/>
      <c r="DI275" s="80"/>
      <c r="DJ275" s="80"/>
      <c r="DK275" s="80"/>
      <c r="DL275" s="80"/>
      <c r="DM275" s="80"/>
      <c r="DN275" s="80"/>
      <c r="DO275" s="80"/>
      <c r="DP275" s="80"/>
      <c r="DQ275" s="80"/>
      <c r="DR275" s="80"/>
      <c r="DS275" s="80"/>
      <c r="DT275" s="80"/>
      <c r="DU275" s="80"/>
      <c r="DV275" s="80"/>
      <c r="DW275" s="80"/>
      <c r="DX275" s="80"/>
      <c r="DY275" s="80"/>
      <c r="DZ275" s="80"/>
      <c r="EA275" s="80"/>
      <c r="EB275" s="80"/>
      <c r="EC275" s="80"/>
      <c r="ED275" s="80"/>
      <c r="EE275" s="80"/>
      <c r="EF275" s="80"/>
      <c r="EG275" s="80"/>
      <c r="EH275" s="80"/>
      <c r="EI275" s="80"/>
      <c r="EJ275" s="80"/>
      <c r="EK275" s="80"/>
      <c r="EL275" s="80"/>
      <c r="EM275" s="80"/>
      <c r="EN275" s="80"/>
      <c r="EO275" s="80"/>
      <c r="EP275" s="80"/>
      <c r="EQ275" s="80"/>
      <c r="ER275" s="80"/>
      <c r="ES275" s="80"/>
      <c r="ET275" s="80"/>
      <c r="EU275" s="80"/>
      <c r="EV275" s="80"/>
      <c r="EW275" s="80"/>
      <c r="EX275" s="80"/>
      <c r="EY275" s="80"/>
      <c r="EZ275" s="80"/>
      <c r="FA275" s="80"/>
    </row>
    <row r="276" spans="10:157" x14ac:dyDescent="0.3">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C276" s="80"/>
      <c r="CD276" s="80"/>
      <c r="CE276" s="80"/>
      <c r="CF276" s="80"/>
      <c r="CG276" s="80"/>
      <c r="CH276" s="80"/>
      <c r="CI276" s="80"/>
      <c r="CJ276" s="80"/>
      <c r="CK276" s="80"/>
      <c r="CL276" s="80"/>
      <c r="CM276" s="80"/>
      <c r="CN276" s="80"/>
      <c r="CO276" s="80"/>
      <c r="CP276" s="80"/>
      <c r="CQ276" s="80"/>
      <c r="CR276" s="80"/>
      <c r="CS276" s="80"/>
      <c r="CT276" s="80"/>
      <c r="CU276" s="80"/>
      <c r="CV276" s="80"/>
      <c r="CW276" s="80"/>
      <c r="CX276" s="80"/>
      <c r="CY276" s="80"/>
      <c r="CZ276" s="80"/>
      <c r="DA276" s="80"/>
      <c r="DB276" s="80"/>
      <c r="DC276" s="80"/>
      <c r="DD276" s="80"/>
      <c r="DE276" s="80"/>
      <c r="DF276" s="80"/>
      <c r="DG276" s="80"/>
      <c r="DH276" s="80"/>
      <c r="DI276" s="80"/>
      <c r="DJ276" s="80"/>
      <c r="DK276" s="80"/>
      <c r="DL276" s="80"/>
      <c r="DM276" s="80"/>
      <c r="DN276" s="80"/>
      <c r="DO276" s="80"/>
      <c r="DP276" s="80"/>
      <c r="DQ276" s="80"/>
      <c r="DR276" s="80"/>
      <c r="DS276" s="80"/>
      <c r="DT276" s="80"/>
      <c r="DU276" s="80"/>
      <c r="DV276" s="80"/>
      <c r="DW276" s="80"/>
      <c r="DX276" s="80"/>
      <c r="DY276" s="80"/>
      <c r="DZ276" s="80"/>
      <c r="EA276" s="80"/>
      <c r="EB276" s="80"/>
      <c r="EC276" s="80"/>
      <c r="ED276" s="80"/>
      <c r="EE276" s="80"/>
      <c r="EF276" s="80"/>
      <c r="EG276" s="80"/>
      <c r="EH276" s="80"/>
      <c r="EI276" s="80"/>
      <c r="EJ276" s="80"/>
      <c r="EK276" s="80"/>
      <c r="EL276" s="80"/>
      <c r="EM276" s="80"/>
      <c r="EN276" s="80"/>
      <c r="EO276" s="80"/>
      <c r="EP276" s="80"/>
      <c r="EQ276" s="80"/>
      <c r="ER276" s="80"/>
      <c r="ES276" s="80"/>
      <c r="ET276" s="80"/>
      <c r="EU276" s="80"/>
      <c r="EV276" s="80"/>
      <c r="EW276" s="80"/>
      <c r="EX276" s="80"/>
      <c r="EY276" s="80"/>
      <c r="EZ276" s="80"/>
      <c r="FA276" s="80"/>
    </row>
    <row r="277" spans="10:157" x14ac:dyDescent="0.3">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0"/>
      <c r="CB277" s="80"/>
      <c r="CC277" s="80"/>
      <c r="CD277" s="80"/>
      <c r="CE277" s="80"/>
      <c r="CF277" s="80"/>
      <c r="CG277" s="80"/>
      <c r="CH277" s="80"/>
      <c r="CI277" s="80"/>
      <c r="CJ277" s="80"/>
      <c r="CK277" s="80"/>
      <c r="CL277" s="80"/>
      <c r="CM277" s="80"/>
      <c r="CN277" s="80"/>
      <c r="CO277" s="80"/>
      <c r="CP277" s="80"/>
      <c r="CQ277" s="80"/>
      <c r="CR277" s="80"/>
      <c r="CS277" s="80"/>
      <c r="CT277" s="80"/>
      <c r="CU277" s="80"/>
      <c r="CV277" s="80"/>
      <c r="CW277" s="80"/>
      <c r="CX277" s="80"/>
      <c r="CY277" s="80"/>
      <c r="CZ277" s="80"/>
      <c r="DA277" s="80"/>
      <c r="DB277" s="80"/>
      <c r="DC277" s="80"/>
      <c r="DD277" s="80"/>
      <c r="DE277" s="80"/>
      <c r="DF277" s="80"/>
      <c r="DG277" s="80"/>
      <c r="DH277" s="80"/>
      <c r="DI277" s="80"/>
      <c r="DJ277" s="80"/>
      <c r="DK277" s="80"/>
      <c r="DL277" s="80"/>
      <c r="DM277" s="80"/>
      <c r="DN277" s="80"/>
      <c r="DO277" s="80"/>
      <c r="DP277" s="80"/>
      <c r="DQ277" s="80"/>
      <c r="DR277" s="80"/>
      <c r="DS277" s="80"/>
      <c r="DT277" s="80"/>
      <c r="DU277" s="80"/>
      <c r="DV277" s="80"/>
      <c r="DW277" s="80"/>
      <c r="DX277" s="80"/>
      <c r="DY277" s="80"/>
      <c r="DZ277" s="80"/>
      <c r="EA277" s="80"/>
      <c r="EB277" s="80"/>
      <c r="EC277" s="80"/>
      <c r="ED277" s="80"/>
      <c r="EE277" s="80"/>
      <c r="EF277" s="80"/>
      <c r="EG277" s="80"/>
      <c r="EH277" s="80"/>
      <c r="EI277" s="80"/>
      <c r="EJ277" s="80"/>
      <c r="EK277" s="80"/>
      <c r="EL277" s="80"/>
      <c r="EM277" s="80"/>
      <c r="EN277" s="80"/>
      <c r="EO277" s="80"/>
      <c r="EP277" s="80"/>
      <c r="EQ277" s="80"/>
      <c r="ER277" s="80"/>
      <c r="ES277" s="80"/>
      <c r="ET277" s="80"/>
      <c r="EU277" s="80"/>
      <c r="EV277" s="80"/>
      <c r="EW277" s="80"/>
      <c r="EX277" s="80"/>
      <c r="EY277" s="80"/>
      <c r="EZ277" s="80"/>
      <c r="FA277" s="80"/>
    </row>
    <row r="278" spans="10:157" x14ac:dyDescent="0.3">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c r="CS278" s="80"/>
      <c r="CT278" s="80"/>
      <c r="CU278" s="80"/>
      <c r="CV278" s="80"/>
      <c r="CW278" s="80"/>
      <c r="CX278" s="80"/>
      <c r="CY278" s="80"/>
      <c r="CZ278" s="80"/>
      <c r="DA278" s="80"/>
      <c r="DB278" s="80"/>
      <c r="DC278" s="80"/>
      <c r="DD278" s="80"/>
      <c r="DE278" s="80"/>
      <c r="DF278" s="80"/>
      <c r="DG278" s="80"/>
      <c r="DH278" s="80"/>
      <c r="DI278" s="80"/>
      <c r="DJ278" s="80"/>
      <c r="DK278" s="80"/>
      <c r="DL278" s="80"/>
      <c r="DM278" s="80"/>
      <c r="DN278" s="80"/>
      <c r="DO278" s="80"/>
      <c r="DP278" s="80"/>
      <c r="DQ278" s="80"/>
      <c r="DR278" s="80"/>
      <c r="DS278" s="80"/>
      <c r="DT278" s="80"/>
      <c r="DU278" s="80"/>
      <c r="DV278" s="80"/>
      <c r="DW278" s="80"/>
      <c r="DX278" s="80"/>
      <c r="DY278" s="80"/>
      <c r="DZ278" s="80"/>
      <c r="EA278" s="80"/>
      <c r="EB278" s="80"/>
      <c r="EC278" s="80"/>
      <c r="ED278" s="80"/>
      <c r="EE278" s="80"/>
      <c r="EF278" s="80"/>
      <c r="EG278" s="80"/>
      <c r="EH278" s="80"/>
      <c r="EI278" s="80"/>
      <c r="EJ278" s="80"/>
      <c r="EK278" s="80"/>
      <c r="EL278" s="80"/>
      <c r="EM278" s="80"/>
      <c r="EN278" s="80"/>
      <c r="EO278" s="80"/>
      <c r="EP278" s="80"/>
      <c r="EQ278" s="80"/>
      <c r="ER278" s="80"/>
      <c r="ES278" s="80"/>
      <c r="ET278" s="80"/>
      <c r="EU278" s="80"/>
      <c r="EV278" s="80"/>
      <c r="EW278" s="80"/>
      <c r="EX278" s="80"/>
      <c r="EY278" s="80"/>
      <c r="EZ278" s="80"/>
      <c r="FA278" s="80"/>
    </row>
    <row r="279" spans="10:157" x14ac:dyDescent="0.3">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0"/>
      <c r="CB279" s="80"/>
      <c r="CC279" s="80"/>
      <c r="CD279" s="80"/>
      <c r="CE279" s="80"/>
      <c r="CF279" s="80"/>
      <c r="CG279" s="80"/>
      <c r="CH279" s="80"/>
      <c r="CI279" s="80"/>
      <c r="CJ279" s="80"/>
      <c r="CK279" s="80"/>
      <c r="CL279" s="80"/>
      <c r="CM279" s="80"/>
      <c r="CN279" s="80"/>
      <c r="CO279" s="80"/>
      <c r="CP279" s="80"/>
      <c r="CQ279" s="80"/>
      <c r="CR279" s="80"/>
      <c r="CS279" s="80"/>
      <c r="CT279" s="80"/>
      <c r="CU279" s="80"/>
      <c r="CV279" s="80"/>
      <c r="CW279" s="80"/>
      <c r="CX279" s="80"/>
      <c r="CY279" s="80"/>
      <c r="CZ279" s="80"/>
      <c r="DA279" s="80"/>
      <c r="DB279" s="80"/>
      <c r="DC279" s="80"/>
      <c r="DD279" s="80"/>
      <c r="DE279" s="80"/>
      <c r="DF279" s="80"/>
      <c r="DG279" s="80"/>
      <c r="DH279" s="80"/>
      <c r="DI279" s="80"/>
      <c r="DJ279" s="80"/>
      <c r="DK279" s="80"/>
      <c r="DL279" s="80"/>
      <c r="DM279" s="80"/>
      <c r="DN279" s="80"/>
      <c r="DO279" s="80"/>
      <c r="DP279" s="80"/>
      <c r="DQ279" s="80"/>
      <c r="DR279" s="80"/>
      <c r="DS279" s="80"/>
      <c r="DT279" s="80"/>
      <c r="DU279" s="80"/>
      <c r="DV279" s="80"/>
      <c r="DW279" s="80"/>
      <c r="DX279" s="80"/>
      <c r="DY279" s="80"/>
      <c r="DZ279" s="80"/>
      <c r="EA279" s="80"/>
      <c r="EB279" s="80"/>
      <c r="EC279" s="80"/>
      <c r="ED279" s="80"/>
      <c r="EE279" s="80"/>
      <c r="EF279" s="80"/>
      <c r="EG279" s="80"/>
      <c r="EH279" s="80"/>
      <c r="EI279" s="80"/>
      <c r="EJ279" s="80"/>
      <c r="EK279" s="80"/>
      <c r="EL279" s="80"/>
      <c r="EM279" s="80"/>
      <c r="EN279" s="80"/>
      <c r="EO279" s="80"/>
      <c r="EP279" s="80"/>
      <c r="EQ279" s="80"/>
      <c r="ER279" s="80"/>
      <c r="ES279" s="80"/>
      <c r="ET279" s="80"/>
      <c r="EU279" s="80"/>
      <c r="EV279" s="80"/>
      <c r="EW279" s="80"/>
      <c r="EX279" s="80"/>
      <c r="EY279" s="80"/>
      <c r="EZ279" s="80"/>
      <c r="FA279" s="80"/>
    </row>
    <row r="280" spans="10:157" x14ac:dyDescent="0.3">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0"/>
      <c r="CB280" s="80"/>
      <c r="CC280" s="80"/>
      <c r="CD280" s="80"/>
      <c r="CE280" s="80"/>
      <c r="CF280" s="80"/>
      <c r="CG280" s="80"/>
      <c r="CH280" s="80"/>
      <c r="CI280" s="80"/>
      <c r="CJ280" s="80"/>
      <c r="CK280" s="80"/>
      <c r="CL280" s="80"/>
      <c r="CM280" s="80"/>
      <c r="CN280" s="80"/>
      <c r="CO280" s="80"/>
      <c r="CP280" s="80"/>
      <c r="CQ280" s="80"/>
      <c r="CR280" s="80"/>
      <c r="CS280" s="80"/>
      <c r="CT280" s="80"/>
      <c r="CU280" s="80"/>
      <c r="CV280" s="80"/>
      <c r="CW280" s="80"/>
      <c r="CX280" s="80"/>
      <c r="CY280" s="80"/>
      <c r="CZ280" s="80"/>
      <c r="DA280" s="80"/>
      <c r="DB280" s="80"/>
      <c r="DC280" s="80"/>
      <c r="DD280" s="80"/>
      <c r="DE280" s="80"/>
      <c r="DF280" s="80"/>
      <c r="DG280" s="80"/>
      <c r="DH280" s="80"/>
      <c r="DI280" s="80"/>
      <c r="DJ280" s="80"/>
      <c r="DK280" s="80"/>
      <c r="DL280" s="80"/>
      <c r="DM280" s="80"/>
      <c r="DN280" s="80"/>
      <c r="DO280" s="80"/>
      <c r="DP280" s="80"/>
      <c r="DQ280" s="80"/>
      <c r="DR280" s="80"/>
      <c r="DS280" s="80"/>
      <c r="DT280" s="80"/>
      <c r="DU280" s="80"/>
      <c r="DV280" s="80"/>
      <c r="DW280" s="80"/>
      <c r="DX280" s="80"/>
      <c r="DY280" s="80"/>
      <c r="DZ280" s="80"/>
      <c r="EA280" s="80"/>
      <c r="EB280" s="80"/>
      <c r="EC280" s="80"/>
      <c r="ED280" s="80"/>
      <c r="EE280" s="80"/>
      <c r="EF280" s="80"/>
      <c r="EG280" s="80"/>
      <c r="EH280" s="80"/>
      <c r="EI280" s="80"/>
      <c r="EJ280" s="80"/>
      <c r="EK280" s="80"/>
      <c r="EL280" s="80"/>
      <c r="EM280" s="80"/>
      <c r="EN280" s="80"/>
      <c r="EO280" s="80"/>
      <c r="EP280" s="80"/>
      <c r="EQ280" s="80"/>
      <c r="ER280" s="80"/>
      <c r="ES280" s="80"/>
      <c r="ET280" s="80"/>
      <c r="EU280" s="80"/>
      <c r="EV280" s="80"/>
      <c r="EW280" s="80"/>
      <c r="EX280" s="80"/>
      <c r="EY280" s="80"/>
      <c r="EZ280" s="80"/>
      <c r="FA280" s="80"/>
    </row>
    <row r="281" spans="10:157" x14ac:dyDescent="0.3">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0"/>
      <c r="CB281" s="80"/>
      <c r="CC281" s="80"/>
      <c r="CD281" s="80"/>
      <c r="CE281" s="80"/>
      <c r="CF281" s="80"/>
      <c r="CG281" s="80"/>
      <c r="CH281" s="80"/>
      <c r="CI281" s="80"/>
      <c r="CJ281" s="80"/>
      <c r="CK281" s="80"/>
      <c r="CL281" s="80"/>
      <c r="CM281" s="80"/>
      <c r="CN281" s="80"/>
      <c r="CO281" s="80"/>
      <c r="CP281" s="80"/>
      <c r="CQ281" s="80"/>
      <c r="CR281" s="80"/>
      <c r="CS281" s="80"/>
      <c r="CT281" s="80"/>
      <c r="CU281" s="80"/>
      <c r="CV281" s="80"/>
      <c r="CW281" s="80"/>
      <c r="CX281" s="80"/>
      <c r="CY281" s="80"/>
      <c r="CZ281" s="80"/>
      <c r="DA281" s="80"/>
      <c r="DB281" s="80"/>
      <c r="DC281" s="80"/>
      <c r="DD281" s="80"/>
      <c r="DE281" s="80"/>
      <c r="DF281" s="80"/>
      <c r="DG281" s="80"/>
      <c r="DH281" s="80"/>
      <c r="DI281" s="80"/>
      <c r="DJ281" s="80"/>
      <c r="DK281" s="80"/>
      <c r="DL281" s="80"/>
      <c r="DM281" s="80"/>
      <c r="DN281" s="80"/>
      <c r="DO281" s="80"/>
      <c r="DP281" s="80"/>
      <c r="DQ281" s="80"/>
      <c r="DR281" s="80"/>
      <c r="DS281" s="80"/>
      <c r="DT281" s="80"/>
      <c r="DU281" s="80"/>
      <c r="DV281" s="80"/>
      <c r="DW281" s="80"/>
      <c r="DX281" s="80"/>
      <c r="DY281" s="80"/>
      <c r="DZ281" s="80"/>
      <c r="EA281" s="80"/>
      <c r="EB281" s="80"/>
      <c r="EC281" s="80"/>
      <c r="ED281" s="80"/>
      <c r="EE281" s="80"/>
      <c r="EF281" s="80"/>
      <c r="EG281" s="80"/>
      <c r="EH281" s="80"/>
      <c r="EI281" s="80"/>
      <c r="EJ281" s="80"/>
      <c r="EK281" s="80"/>
      <c r="EL281" s="80"/>
      <c r="EM281" s="80"/>
      <c r="EN281" s="80"/>
      <c r="EO281" s="80"/>
      <c r="EP281" s="80"/>
      <c r="EQ281" s="80"/>
      <c r="ER281" s="80"/>
      <c r="ES281" s="80"/>
      <c r="ET281" s="80"/>
      <c r="EU281" s="80"/>
      <c r="EV281" s="80"/>
      <c r="EW281" s="80"/>
      <c r="EX281" s="80"/>
      <c r="EY281" s="80"/>
      <c r="EZ281" s="80"/>
      <c r="FA281" s="80"/>
    </row>
    <row r="282" spans="10:157" x14ac:dyDescent="0.3">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0"/>
      <c r="CB282" s="80"/>
      <c r="CC282" s="80"/>
      <c r="CD282" s="80"/>
      <c r="CE282" s="80"/>
      <c r="CF282" s="80"/>
      <c r="CG282" s="80"/>
      <c r="CH282" s="80"/>
      <c r="CI282" s="80"/>
      <c r="CJ282" s="80"/>
      <c r="CK282" s="80"/>
      <c r="CL282" s="80"/>
      <c r="CM282" s="80"/>
      <c r="CN282" s="80"/>
      <c r="CO282" s="80"/>
      <c r="CP282" s="80"/>
      <c r="CQ282" s="80"/>
      <c r="CR282" s="80"/>
      <c r="CS282" s="80"/>
      <c r="CT282" s="80"/>
      <c r="CU282" s="80"/>
      <c r="CV282" s="80"/>
      <c r="CW282" s="80"/>
      <c r="CX282" s="80"/>
      <c r="CY282" s="80"/>
      <c r="CZ282" s="80"/>
      <c r="DA282" s="80"/>
      <c r="DB282" s="80"/>
      <c r="DC282" s="80"/>
      <c r="DD282" s="80"/>
      <c r="DE282" s="80"/>
      <c r="DF282" s="80"/>
      <c r="DG282" s="80"/>
      <c r="DH282" s="80"/>
      <c r="DI282" s="80"/>
      <c r="DJ282" s="80"/>
      <c r="DK282" s="80"/>
      <c r="DL282" s="80"/>
      <c r="DM282" s="80"/>
      <c r="DN282" s="80"/>
      <c r="DO282" s="80"/>
      <c r="DP282" s="80"/>
      <c r="DQ282" s="80"/>
      <c r="DR282" s="80"/>
      <c r="DS282" s="80"/>
      <c r="DT282" s="80"/>
      <c r="DU282" s="80"/>
      <c r="DV282" s="80"/>
      <c r="DW282" s="80"/>
      <c r="DX282" s="80"/>
      <c r="DY282" s="80"/>
      <c r="DZ282" s="80"/>
      <c r="EA282" s="80"/>
      <c r="EB282" s="80"/>
      <c r="EC282" s="80"/>
      <c r="ED282" s="80"/>
      <c r="EE282" s="80"/>
      <c r="EF282" s="80"/>
      <c r="EG282" s="80"/>
      <c r="EH282" s="80"/>
      <c r="EI282" s="80"/>
      <c r="EJ282" s="80"/>
      <c r="EK282" s="80"/>
      <c r="EL282" s="80"/>
      <c r="EM282" s="80"/>
      <c r="EN282" s="80"/>
      <c r="EO282" s="80"/>
      <c r="EP282" s="80"/>
      <c r="EQ282" s="80"/>
      <c r="ER282" s="80"/>
      <c r="ES282" s="80"/>
      <c r="ET282" s="80"/>
      <c r="EU282" s="80"/>
      <c r="EV282" s="80"/>
      <c r="EW282" s="80"/>
      <c r="EX282" s="80"/>
      <c r="EY282" s="80"/>
      <c r="EZ282" s="80"/>
      <c r="FA282" s="80"/>
    </row>
    <row r="283" spans="10:157" x14ac:dyDescent="0.3">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0"/>
      <c r="CB283" s="80"/>
      <c r="CC283" s="80"/>
      <c r="CD283" s="80"/>
      <c r="CE283" s="80"/>
      <c r="CF283" s="80"/>
      <c r="CG283" s="80"/>
      <c r="CH283" s="80"/>
      <c r="CI283" s="80"/>
      <c r="CJ283" s="80"/>
      <c r="CK283" s="80"/>
      <c r="CL283" s="80"/>
      <c r="CM283" s="80"/>
      <c r="CN283" s="80"/>
      <c r="CO283" s="80"/>
      <c r="CP283" s="80"/>
      <c r="CQ283" s="80"/>
      <c r="CR283" s="80"/>
      <c r="CS283" s="80"/>
      <c r="CT283" s="80"/>
      <c r="CU283" s="80"/>
      <c r="CV283" s="80"/>
      <c r="CW283" s="80"/>
      <c r="CX283" s="80"/>
      <c r="CY283" s="80"/>
      <c r="CZ283" s="80"/>
      <c r="DA283" s="80"/>
      <c r="DB283" s="80"/>
      <c r="DC283" s="80"/>
      <c r="DD283" s="80"/>
      <c r="DE283" s="80"/>
      <c r="DF283" s="80"/>
      <c r="DG283" s="80"/>
      <c r="DH283" s="80"/>
      <c r="DI283" s="80"/>
      <c r="DJ283" s="80"/>
      <c r="DK283" s="80"/>
      <c r="DL283" s="80"/>
      <c r="DM283" s="80"/>
      <c r="DN283" s="80"/>
      <c r="DO283" s="80"/>
      <c r="DP283" s="80"/>
      <c r="DQ283" s="80"/>
      <c r="DR283" s="80"/>
      <c r="DS283" s="80"/>
      <c r="DT283" s="80"/>
      <c r="DU283" s="80"/>
      <c r="DV283" s="80"/>
      <c r="DW283" s="80"/>
      <c r="DX283" s="80"/>
      <c r="DY283" s="80"/>
      <c r="DZ283" s="80"/>
      <c r="EA283" s="80"/>
      <c r="EB283" s="80"/>
      <c r="EC283" s="80"/>
      <c r="ED283" s="80"/>
      <c r="EE283" s="80"/>
      <c r="EF283" s="80"/>
      <c r="EG283" s="80"/>
      <c r="EH283" s="80"/>
      <c r="EI283" s="80"/>
      <c r="EJ283" s="80"/>
      <c r="EK283" s="80"/>
      <c r="EL283" s="80"/>
      <c r="EM283" s="80"/>
      <c r="EN283" s="80"/>
      <c r="EO283" s="80"/>
      <c r="EP283" s="80"/>
      <c r="EQ283" s="80"/>
      <c r="ER283" s="80"/>
      <c r="ES283" s="80"/>
      <c r="ET283" s="80"/>
      <c r="EU283" s="80"/>
      <c r="EV283" s="80"/>
      <c r="EW283" s="80"/>
      <c r="EX283" s="80"/>
      <c r="EY283" s="80"/>
      <c r="EZ283" s="80"/>
      <c r="FA283" s="80"/>
    </row>
    <row r="284" spans="10:157" x14ac:dyDescent="0.3">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0"/>
      <c r="CB284" s="80"/>
      <c r="CC284" s="80"/>
      <c r="CD284" s="80"/>
      <c r="CE284" s="80"/>
      <c r="CF284" s="80"/>
      <c r="CG284" s="80"/>
      <c r="CH284" s="80"/>
      <c r="CI284" s="80"/>
      <c r="CJ284" s="80"/>
      <c r="CK284" s="80"/>
      <c r="CL284" s="80"/>
      <c r="CM284" s="80"/>
      <c r="CN284" s="80"/>
      <c r="CO284" s="80"/>
      <c r="CP284" s="80"/>
      <c r="CQ284" s="80"/>
      <c r="CR284" s="80"/>
      <c r="CS284" s="80"/>
      <c r="CT284" s="80"/>
      <c r="CU284" s="80"/>
      <c r="CV284" s="80"/>
      <c r="CW284" s="80"/>
      <c r="CX284" s="80"/>
      <c r="CY284" s="80"/>
      <c r="CZ284" s="80"/>
      <c r="DA284" s="80"/>
      <c r="DB284" s="80"/>
      <c r="DC284" s="80"/>
      <c r="DD284" s="80"/>
      <c r="DE284" s="80"/>
      <c r="DF284" s="80"/>
      <c r="DG284" s="80"/>
      <c r="DH284" s="80"/>
      <c r="DI284" s="80"/>
      <c r="DJ284" s="80"/>
      <c r="DK284" s="80"/>
      <c r="DL284" s="80"/>
      <c r="DM284" s="80"/>
      <c r="DN284" s="80"/>
      <c r="DO284" s="80"/>
      <c r="DP284" s="80"/>
      <c r="DQ284" s="80"/>
      <c r="DR284" s="80"/>
      <c r="DS284" s="80"/>
      <c r="DT284" s="80"/>
      <c r="DU284" s="80"/>
      <c r="DV284" s="80"/>
      <c r="DW284" s="80"/>
      <c r="DX284" s="80"/>
      <c r="DY284" s="80"/>
      <c r="DZ284" s="80"/>
      <c r="EA284" s="80"/>
      <c r="EB284" s="80"/>
      <c r="EC284" s="80"/>
      <c r="ED284" s="80"/>
      <c r="EE284" s="80"/>
      <c r="EF284" s="80"/>
      <c r="EG284" s="80"/>
      <c r="EH284" s="80"/>
      <c r="EI284" s="80"/>
      <c r="EJ284" s="80"/>
      <c r="EK284" s="80"/>
      <c r="EL284" s="80"/>
      <c r="EM284" s="80"/>
      <c r="EN284" s="80"/>
      <c r="EO284" s="80"/>
      <c r="EP284" s="80"/>
      <c r="EQ284" s="80"/>
      <c r="ER284" s="80"/>
      <c r="ES284" s="80"/>
      <c r="ET284" s="80"/>
      <c r="EU284" s="80"/>
      <c r="EV284" s="80"/>
      <c r="EW284" s="80"/>
      <c r="EX284" s="80"/>
      <c r="EY284" s="80"/>
      <c r="EZ284" s="80"/>
      <c r="FA284" s="80"/>
    </row>
    <row r="285" spans="10:157" x14ac:dyDescent="0.3">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0"/>
      <c r="CB285" s="80"/>
      <c r="CC285" s="80"/>
      <c r="CD285" s="80"/>
      <c r="CE285" s="80"/>
      <c r="CF285" s="80"/>
      <c r="CG285" s="80"/>
      <c r="CH285" s="80"/>
      <c r="CI285" s="80"/>
      <c r="CJ285" s="80"/>
      <c r="CK285" s="80"/>
      <c r="CL285" s="80"/>
      <c r="CM285" s="80"/>
      <c r="CN285" s="80"/>
      <c r="CO285" s="80"/>
      <c r="CP285" s="80"/>
      <c r="CQ285" s="80"/>
      <c r="CR285" s="80"/>
      <c r="CS285" s="80"/>
      <c r="CT285" s="80"/>
      <c r="CU285" s="80"/>
      <c r="CV285" s="80"/>
      <c r="CW285" s="80"/>
      <c r="CX285" s="80"/>
      <c r="CY285" s="80"/>
      <c r="CZ285" s="80"/>
      <c r="DA285" s="80"/>
      <c r="DB285" s="80"/>
      <c r="DC285" s="80"/>
      <c r="DD285" s="80"/>
      <c r="DE285" s="80"/>
      <c r="DF285" s="80"/>
      <c r="DG285" s="80"/>
      <c r="DH285" s="80"/>
      <c r="DI285" s="80"/>
      <c r="DJ285" s="80"/>
      <c r="DK285" s="80"/>
      <c r="DL285" s="80"/>
      <c r="DM285" s="80"/>
      <c r="DN285" s="80"/>
      <c r="DO285" s="80"/>
      <c r="DP285" s="80"/>
      <c r="DQ285" s="80"/>
      <c r="DR285" s="80"/>
      <c r="DS285" s="80"/>
      <c r="DT285" s="80"/>
      <c r="DU285" s="80"/>
      <c r="DV285" s="80"/>
      <c r="DW285" s="80"/>
      <c r="DX285" s="80"/>
      <c r="DY285" s="80"/>
      <c r="DZ285" s="80"/>
      <c r="EA285" s="80"/>
      <c r="EB285" s="80"/>
      <c r="EC285" s="80"/>
      <c r="ED285" s="80"/>
      <c r="EE285" s="80"/>
      <c r="EF285" s="80"/>
      <c r="EG285" s="80"/>
      <c r="EH285" s="80"/>
      <c r="EI285" s="80"/>
      <c r="EJ285" s="80"/>
      <c r="EK285" s="80"/>
      <c r="EL285" s="80"/>
      <c r="EM285" s="80"/>
      <c r="EN285" s="80"/>
      <c r="EO285" s="80"/>
      <c r="EP285" s="80"/>
      <c r="EQ285" s="80"/>
      <c r="ER285" s="80"/>
      <c r="ES285" s="80"/>
      <c r="ET285" s="80"/>
      <c r="EU285" s="80"/>
      <c r="EV285" s="80"/>
      <c r="EW285" s="80"/>
      <c r="EX285" s="80"/>
      <c r="EY285" s="80"/>
      <c r="EZ285" s="80"/>
      <c r="FA285" s="80"/>
    </row>
    <row r="286" spans="10:157" x14ac:dyDescent="0.3">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0"/>
      <c r="CB286" s="80"/>
      <c r="CC286" s="80"/>
      <c r="CD286" s="80"/>
      <c r="CE286" s="80"/>
      <c r="CF286" s="80"/>
      <c r="CG286" s="80"/>
      <c r="CH286" s="80"/>
      <c r="CI286" s="80"/>
      <c r="CJ286" s="80"/>
      <c r="CK286" s="80"/>
      <c r="CL286" s="80"/>
      <c r="CM286" s="80"/>
      <c r="CN286" s="80"/>
      <c r="CO286" s="80"/>
      <c r="CP286" s="80"/>
      <c r="CQ286" s="80"/>
      <c r="CR286" s="80"/>
      <c r="CS286" s="80"/>
      <c r="CT286" s="80"/>
      <c r="CU286" s="80"/>
      <c r="CV286" s="80"/>
      <c r="CW286" s="80"/>
      <c r="CX286" s="80"/>
      <c r="CY286" s="80"/>
      <c r="CZ286" s="80"/>
      <c r="DA286" s="80"/>
      <c r="DB286" s="80"/>
      <c r="DC286" s="80"/>
      <c r="DD286" s="80"/>
      <c r="DE286" s="80"/>
      <c r="DF286" s="80"/>
      <c r="DG286" s="80"/>
      <c r="DH286" s="80"/>
      <c r="DI286" s="80"/>
      <c r="DJ286" s="80"/>
      <c r="DK286" s="80"/>
      <c r="DL286" s="80"/>
      <c r="DM286" s="80"/>
      <c r="DN286" s="80"/>
      <c r="DO286" s="80"/>
      <c r="DP286" s="80"/>
      <c r="DQ286" s="80"/>
      <c r="DR286" s="80"/>
      <c r="DS286" s="80"/>
      <c r="DT286" s="80"/>
      <c r="DU286" s="80"/>
      <c r="DV286" s="80"/>
      <c r="DW286" s="80"/>
      <c r="DX286" s="80"/>
      <c r="DY286" s="80"/>
      <c r="DZ286" s="80"/>
      <c r="EA286" s="80"/>
      <c r="EB286" s="80"/>
      <c r="EC286" s="80"/>
      <c r="ED286" s="80"/>
      <c r="EE286" s="80"/>
      <c r="EF286" s="80"/>
      <c r="EG286" s="80"/>
      <c r="EH286" s="80"/>
      <c r="EI286" s="80"/>
      <c r="EJ286" s="80"/>
      <c r="EK286" s="80"/>
      <c r="EL286" s="80"/>
      <c r="EM286" s="80"/>
      <c r="EN286" s="80"/>
      <c r="EO286" s="80"/>
      <c r="EP286" s="80"/>
      <c r="EQ286" s="80"/>
      <c r="ER286" s="80"/>
      <c r="ES286" s="80"/>
      <c r="ET286" s="80"/>
      <c r="EU286" s="80"/>
      <c r="EV286" s="80"/>
      <c r="EW286" s="80"/>
      <c r="EX286" s="80"/>
      <c r="EY286" s="80"/>
      <c r="EZ286" s="80"/>
      <c r="FA286" s="80"/>
    </row>
    <row r="287" spans="10:157" x14ac:dyDescent="0.3">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c r="CI287" s="80"/>
      <c r="CJ287" s="80"/>
      <c r="CK287" s="80"/>
      <c r="CL287" s="80"/>
      <c r="CM287" s="80"/>
      <c r="CN287" s="80"/>
      <c r="CO287" s="80"/>
      <c r="CP287" s="80"/>
      <c r="CQ287" s="80"/>
      <c r="CR287" s="80"/>
      <c r="CS287" s="80"/>
      <c r="CT287" s="80"/>
      <c r="CU287" s="80"/>
      <c r="CV287" s="80"/>
      <c r="CW287" s="80"/>
      <c r="CX287" s="80"/>
      <c r="CY287" s="80"/>
      <c r="CZ287" s="80"/>
      <c r="DA287" s="80"/>
      <c r="DB287" s="80"/>
      <c r="DC287" s="80"/>
      <c r="DD287" s="80"/>
      <c r="DE287" s="80"/>
      <c r="DF287" s="80"/>
      <c r="DG287" s="80"/>
      <c r="DH287" s="80"/>
      <c r="DI287" s="80"/>
      <c r="DJ287" s="80"/>
      <c r="DK287" s="80"/>
      <c r="DL287" s="80"/>
      <c r="DM287" s="80"/>
      <c r="DN287" s="80"/>
      <c r="DO287" s="80"/>
      <c r="DP287" s="80"/>
      <c r="DQ287" s="80"/>
      <c r="DR287" s="80"/>
      <c r="DS287" s="80"/>
      <c r="DT287" s="80"/>
      <c r="DU287" s="80"/>
      <c r="DV287" s="80"/>
      <c r="DW287" s="80"/>
      <c r="DX287" s="80"/>
      <c r="DY287" s="80"/>
      <c r="DZ287" s="80"/>
      <c r="EA287" s="80"/>
      <c r="EB287" s="80"/>
      <c r="EC287" s="80"/>
      <c r="ED287" s="80"/>
      <c r="EE287" s="80"/>
      <c r="EF287" s="80"/>
      <c r="EG287" s="80"/>
      <c r="EH287" s="80"/>
      <c r="EI287" s="80"/>
      <c r="EJ287" s="80"/>
      <c r="EK287" s="80"/>
      <c r="EL287" s="80"/>
      <c r="EM287" s="80"/>
      <c r="EN287" s="80"/>
      <c r="EO287" s="80"/>
      <c r="EP287" s="80"/>
      <c r="EQ287" s="80"/>
      <c r="ER287" s="80"/>
      <c r="ES287" s="80"/>
      <c r="ET287" s="80"/>
      <c r="EU287" s="80"/>
      <c r="EV287" s="80"/>
      <c r="EW287" s="80"/>
      <c r="EX287" s="80"/>
      <c r="EY287" s="80"/>
      <c r="EZ287" s="80"/>
      <c r="FA287" s="80"/>
    </row>
    <row r="288" spans="10:157" x14ac:dyDescent="0.3">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0"/>
      <c r="CB288" s="80"/>
      <c r="CC288" s="80"/>
      <c r="CD288" s="80"/>
      <c r="CE288" s="80"/>
      <c r="CF288" s="80"/>
      <c r="CG288" s="80"/>
      <c r="CH288" s="80"/>
      <c r="CI288" s="80"/>
      <c r="CJ288" s="80"/>
      <c r="CK288" s="80"/>
      <c r="CL288" s="80"/>
      <c r="CM288" s="80"/>
      <c r="CN288" s="80"/>
      <c r="CO288" s="80"/>
      <c r="CP288" s="80"/>
      <c r="CQ288" s="80"/>
      <c r="CR288" s="80"/>
      <c r="CS288" s="80"/>
      <c r="CT288" s="80"/>
      <c r="CU288" s="80"/>
      <c r="CV288" s="80"/>
      <c r="CW288" s="80"/>
      <c r="CX288" s="80"/>
      <c r="CY288" s="80"/>
      <c r="CZ288" s="80"/>
      <c r="DA288" s="80"/>
      <c r="DB288" s="80"/>
      <c r="DC288" s="80"/>
      <c r="DD288" s="80"/>
      <c r="DE288" s="80"/>
      <c r="DF288" s="80"/>
      <c r="DG288" s="80"/>
      <c r="DH288" s="80"/>
      <c r="DI288" s="80"/>
      <c r="DJ288" s="80"/>
      <c r="DK288" s="80"/>
      <c r="DL288" s="80"/>
      <c r="DM288" s="80"/>
      <c r="DN288" s="80"/>
      <c r="DO288" s="80"/>
      <c r="DP288" s="80"/>
      <c r="DQ288" s="80"/>
      <c r="DR288" s="80"/>
      <c r="DS288" s="80"/>
      <c r="DT288" s="80"/>
      <c r="DU288" s="80"/>
      <c r="DV288" s="80"/>
      <c r="DW288" s="80"/>
      <c r="DX288" s="80"/>
      <c r="DY288" s="80"/>
      <c r="DZ288" s="80"/>
      <c r="EA288" s="80"/>
      <c r="EB288" s="80"/>
      <c r="EC288" s="80"/>
      <c r="ED288" s="80"/>
      <c r="EE288" s="80"/>
      <c r="EF288" s="80"/>
      <c r="EG288" s="80"/>
      <c r="EH288" s="80"/>
      <c r="EI288" s="80"/>
      <c r="EJ288" s="80"/>
      <c r="EK288" s="80"/>
      <c r="EL288" s="80"/>
      <c r="EM288" s="80"/>
      <c r="EN288" s="80"/>
      <c r="EO288" s="80"/>
      <c r="EP288" s="80"/>
      <c r="EQ288" s="80"/>
      <c r="ER288" s="80"/>
      <c r="ES288" s="80"/>
      <c r="ET288" s="80"/>
      <c r="EU288" s="80"/>
      <c r="EV288" s="80"/>
      <c r="EW288" s="80"/>
      <c r="EX288" s="80"/>
      <c r="EY288" s="80"/>
      <c r="EZ288" s="80"/>
      <c r="FA288" s="80"/>
    </row>
    <row r="289" spans="10:157" x14ac:dyDescent="0.3">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c r="CI289" s="80"/>
      <c r="CJ289" s="80"/>
      <c r="CK289" s="80"/>
      <c r="CL289" s="80"/>
      <c r="CM289" s="80"/>
      <c r="CN289" s="80"/>
      <c r="CO289" s="80"/>
      <c r="CP289" s="80"/>
      <c r="CQ289" s="80"/>
      <c r="CR289" s="80"/>
      <c r="CS289" s="80"/>
      <c r="CT289" s="80"/>
      <c r="CU289" s="80"/>
      <c r="CV289" s="80"/>
      <c r="CW289" s="80"/>
      <c r="CX289" s="80"/>
      <c r="CY289" s="80"/>
      <c r="CZ289" s="80"/>
      <c r="DA289" s="80"/>
      <c r="DB289" s="80"/>
      <c r="DC289" s="80"/>
      <c r="DD289" s="80"/>
      <c r="DE289" s="80"/>
      <c r="DF289" s="80"/>
      <c r="DG289" s="80"/>
      <c r="DH289" s="80"/>
      <c r="DI289" s="80"/>
      <c r="DJ289" s="80"/>
      <c r="DK289" s="80"/>
      <c r="DL289" s="80"/>
      <c r="DM289" s="80"/>
      <c r="DN289" s="80"/>
      <c r="DO289" s="80"/>
      <c r="DP289" s="80"/>
      <c r="DQ289" s="80"/>
      <c r="DR289" s="80"/>
      <c r="DS289" s="80"/>
      <c r="DT289" s="80"/>
      <c r="DU289" s="80"/>
      <c r="DV289" s="80"/>
      <c r="DW289" s="80"/>
      <c r="DX289" s="80"/>
      <c r="DY289" s="80"/>
      <c r="DZ289" s="80"/>
      <c r="EA289" s="80"/>
      <c r="EB289" s="80"/>
      <c r="EC289" s="80"/>
      <c r="ED289" s="80"/>
      <c r="EE289" s="80"/>
      <c r="EF289" s="80"/>
      <c r="EG289" s="80"/>
      <c r="EH289" s="80"/>
      <c r="EI289" s="80"/>
      <c r="EJ289" s="80"/>
      <c r="EK289" s="80"/>
      <c r="EL289" s="80"/>
      <c r="EM289" s="80"/>
      <c r="EN289" s="80"/>
      <c r="EO289" s="80"/>
      <c r="EP289" s="80"/>
      <c r="EQ289" s="80"/>
      <c r="ER289" s="80"/>
      <c r="ES289" s="80"/>
      <c r="ET289" s="80"/>
      <c r="EU289" s="80"/>
      <c r="EV289" s="80"/>
      <c r="EW289" s="80"/>
      <c r="EX289" s="80"/>
      <c r="EY289" s="80"/>
      <c r="EZ289" s="80"/>
      <c r="FA289" s="80"/>
    </row>
    <row r="290" spans="10:157" x14ac:dyDescent="0.3">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0"/>
      <c r="CB290" s="80"/>
      <c r="CC290" s="80"/>
      <c r="CD290" s="80"/>
      <c r="CE290" s="80"/>
      <c r="CF290" s="80"/>
      <c r="CG290" s="80"/>
      <c r="CH290" s="80"/>
      <c r="CI290" s="80"/>
      <c r="CJ290" s="80"/>
      <c r="CK290" s="80"/>
      <c r="CL290" s="80"/>
      <c r="CM290" s="80"/>
      <c r="CN290" s="80"/>
      <c r="CO290" s="80"/>
      <c r="CP290" s="80"/>
      <c r="CQ290" s="80"/>
      <c r="CR290" s="80"/>
      <c r="CS290" s="80"/>
      <c r="CT290" s="80"/>
      <c r="CU290" s="80"/>
      <c r="CV290" s="80"/>
      <c r="CW290" s="80"/>
      <c r="CX290" s="80"/>
      <c r="CY290" s="80"/>
      <c r="CZ290" s="80"/>
      <c r="DA290" s="80"/>
      <c r="DB290" s="80"/>
      <c r="DC290" s="80"/>
      <c r="DD290" s="80"/>
      <c r="DE290" s="80"/>
      <c r="DF290" s="80"/>
      <c r="DG290" s="80"/>
      <c r="DH290" s="80"/>
      <c r="DI290" s="80"/>
      <c r="DJ290" s="80"/>
      <c r="DK290" s="80"/>
      <c r="DL290" s="80"/>
      <c r="DM290" s="80"/>
      <c r="DN290" s="80"/>
      <c r="DO290" s="80"/>
      <c r="DP290" s="80"/>
      <c r="DQ290" s="80"/>
      <c r="DR290" s="80"/>
      <c r="DS290" s="80"/>
      <c r="DT290" s="80"/>
      <c r="DU290" s="80"/>
      <c r="DV290" s="80"/>
      <c r="DW290" s="80"/>
      <c r="DX290" s="80"/>
      <c r="DY290" s="80"/>
      <c r="DZ290" s="80"/>
      <c r="EA290" s="80"/>
      <c r="EB290" s="80"/>
      <c r="EC290" s="80"/>
      <c r="ED290" s="80"/>
      <c r="EE290" s="80"/>
      <c r="EF290" s="80"/>
      <c r="EG290" s="80"/>
      <c r="EH290" s="80"/>
      <c r="EI290" s="80"/>
      <c r="EJ290" s="80"/>
      <c r="EK290" s="80"/>
      <c r="EL290" s="80"/>
      <c r="EM290" s="80"/>
      <c r="EN290" s="80"/>
      <c r="EO290" s="80"/>
      <c r="EP290" s="80"/>
      <c r="EQ290" s="80"/>
      <c r="ER290" s="80"/>
      <c r="ES290" s="80"/>
      <c r="ET290" s="80"/>
      <c r="EU290" s="80"/>
      <c r="EV290" s="80"/>
      <c r="EW290" s="80"/>
      <c r="EX290" s="80"/>
      <c r="EY290" s="80"/>
      <c r="EZ290" s="80"/>
      <c r="FA290" s="80"/>
    </row>
    <row r="291" spans="10:157" x14ac:dyDescent="0.3">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c r="CI291" s="80"/>
      <c r="CJ291" s="80"/>
      <c r="CK291" s="80"/>
      <c r="CL291" s="80"/>
      <c r="CM291" s="80"/>
      <c r="CN291" s="80"/>
      <c r="CO291" s="80"/>
      <c r="CP291" s="80"/>
      <c r="CQ291" s="80"/>
      <c r="CR291" s="80"/>
      <c r="CS291" s="80"/>
      <c r="CT291" s="80"/>
      <c r="CU291" s="80"/>
      <c r="CV291" s="80"/>
      <c r="CW291" s="80"/>
      <c r="CX291" s="80"/>
      <c r="CY291" s="80"/>
      <c r="CZ291" s="80"/>
      <c r="DA291" s="80"/>
      <c r="DB291" s="80"/>
      <c r="DC291" s="80"/>
      <c r="DD291" s="80"/>
      <c r="DE291" s="80"/>
      <c r="DF291" s="80"/>
      <c r="DG291" s="80"/>
      <c r="DH291" s="80"/>
      <c r="DI291" s="80"/>
      <c r="DJ291" s="80"/>
      <c r="DK291" s="80"/>
      <c r="DL291" s="80"/>
      <c r="DM291" s="80"/>
      <c r="DN291" s="80"/>
      <c r="DO291" s="80"/>
      <c r="DP291" s="80"/>
      <c r="DQ291" s="80"/>
      <c r="DR291" s="80"/>
      <c r="DS291" s="80"/>
      <c r="DT291" s="80"/>
      <c r="DU291" s="80"/>
      <c r="DV291" s="80"/>
      <c r="DW291" s="80"/>
      <c r="DX291" s="80"/>
      <c r="DY291" s="80"/>
      <c r="DZ291" s="80"/>
      <c r="EA291" s="80"/>
      <c r="EB291" s="80"/>
      <c r="EC291" s="80"/>
      <c r="ED291" s="80"/>
      <c r="EE291" s="80"/>
      <c r="EF291" s="80"/>
      <c r="EG291" s="80"/>
      <c r="EH291" s="80"/>
      <c r="EI291" s="80"/>
      <c r="EJ291" s="80"/>
      <c r="EK291" s="80"/>
      <c r="EL291" s="80"/>
      <c r="EM291" s="80"/>
      <c r="EN291" s="80"/>
      <c r="EO291" s="80"/>
      <c r="EP291" s="80"/>
      <c r="EQ291" s="80"/>
      <c r="ER291" s="80"/>
      <c r="ES291" s="80"/>
      <c r="ET291" s="80"/>
      <c r="EU291" s="80"/>
      <c r="EV291" s="80"/>
      <c r="EW291" s="80"/>
      <c r="EX291" s="80"/>
      <c r="EY291" s="80"/>
      <c r="EZ291" s="80"/>
      <c r="FA291" s="80"/>
    </row>
    <row r="292" spans="10:157" x14ac:dyDescent="0.3">
      <c r="J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80"/>
      <c r="BC292" s="80"/>
      <c r="BD292" s="80"/>
      <c r="BE292" s="80"/>
      <c r="BF292" s="80"/>
      <c r="BG292" s="80"/>
      <c r="BH292" s="80"/>
      <c r="BI292" s="80"/>
      <c r="BJ292" s="80"/>
      <c r="BK292" s="80"/>
      <c r="BL292" s="80"/>
      <c r="BM292" s="80"/>
      <c r="BN292" s="80"/>
      <c r="BO292" s="80"/>
      <c r="BP292" s="80"/>
      <c r="BQ292" s="80"/>
      <c r="BR292" s="80"/>
      <c r="BS292" s="80"/>
      <c r="BT292" s="80"/>
      <c r="BU292" s="80"/>
      <c r="BV292" s="80"/>
      <c r="BW292" s="80"/>
      <c r="BX292" s="80"/>
      <c r="BY292" s="80"/>
      <c r="BZ292" s="80"/>
      <c r="CA292" s="80"/>
      <c r="CB292" s="80"/>
      <c r="CC292" s="80"/>
      <c r="CD292" s="80"/>
      <c r="CE292" s="80"/>
      <c r="CF292" s="80"/>
      <c r="CG292" s="80"/>
      <c r="CH292" s="80"/>
      <c r="CI292" s="80"/>
      <c r="CJ292" s="80"/>
      <c r="CK292" s="80"/>
      <c r="CL292" s="80"/>
      <c r="CM292" s="80"/>
      <c r="CN292" s="80"/>
      <c r="CO292" s="80"/>
      <c r="CP292" s="80"/>
      <c r="CQ292" s="80"/>
      <c r="CR292" s="80"/>
      <c r="CS292" s="80"/>
      <c r="CT292" s="80"/>
      <c r="CU292" s="80"/>
      <c r="CV292" s="80"/>
      <c r="CW292" s="80"/>
      <c r="CX292" s="80"/>
      <c r="CY292" s="80"/>
      <c r="CZ292" s="80"/>
      <c r="DA292" s="80"/>
      <c r="DB292" s="80"/>
      <c r="DC292" s="80"/>
      <c r="DD292" s="80"/>
      <c r="DE292" s="80"/>
      <c r="DF292" s="80"/>
      <c r="DG292" s="80"/>
      <c r="DH292" s="80"/>
      <c r="DI292" s="80"/>
      <c r="DJ292" s="80"/>
      <c r="DK292" s="80"/>
      <c r="DL292" s="80"/>
      <c r="DM292" s="80"/>
      <c r="DN292" s="80"/>
      <c r="DO292" s="80"/>
      <c r="DP292" s="80"/>
      <c r="DQ292" s="80"/>
      <c r="DR292" s="80"/>
      <c r="DS292" s="80"/>
      <c r="DT292" s="80"/>
      <c r="DU292" s="80"/>
      <c r="DV292" s="80"/>
      <c r="DW292" s="80"/>
      <c r="DX292" s="80"/>
      <c r="DY292" s="80"/>
      <c r="DZ292" s="80"/>
      <c r="EA292" s="80"/>
      <c r="EB292" s="80"/>
      <c r="EC292" s="80"/>
      <c r="ED292" s="80"/>
      <c r="EE292" s="80"/>
      <c r="EF292" s="80"/>
      <c r="EG292" s="80"/>
      <c r="EH292" s="80"/>
      <c r="EI292" s="80"/>
      <c r="EJ292" s="80"/>
      <c r="EK292" s="80"/>
      <c r="EL292" s="80"/>
      <c r="EM292" s="80"/>
      <c r="EN292" s="80"/>
      <c r="EO292" s="80"/>
      <c r="EP292" s="80"/>
      <c r="EQ292" s="80"/>
      <c r="ER292" s="80"/>
      <c r="ES292" s="80"/>
      <c r="ET292" s="80"/>
      <c r="EU292" s="80"/>
      <c r="EV292" s="80"/>
      <c r="EW292" s="80"/>
      <c r="EX292" s="80"/>
      <c r="EY292" s="80"/>
      <c r="EZ292" s="80"/>
      <c r="FA292" s="80"/>
    </row>
    <row r="293" spans="10:157" x14ac:dyDescent="0.3">
      <c r="J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c r="CI293" s="80"/>
      <c r="CJ293" s="80"/>
      <c r="CK293" s="80"/>
      <c r="CL293" s="80"/>
      <c r="CM293" s="80"/>
      <c r="CN293" s="80"/>
      <c r="CO293" s="80"/>
      <c r="CP293" s="80"/>
      <c r="CQ293" s="80"/>
      <c r="CR293" s="80"/>
      <c r="CS293" s="80"/>
      <c r="CT293" s="80"/>
      <c r="CU293" s="80"/>
      <c r="CV293" s="80"/>
      <c r="CW293" s="80"/>
      <c r="CX293" s="80"/>
      <c r="CY293" s="80"/>
      <c r="CZ293" s="80"/>
      <c r="DA293" s="80"/>
      <c r="DB293" s="80"/>
      <c r="DC293" s="80"/>
      <c r="DD293" s="80"/>
      <c r="DE293" s="80"/>
      <c r="DF293" s="80"/>
      <c r="DG293" s="80"/>
      <c r="DH293" s="80"/>
      <c r="DI293" s="80"/>
      <c r="DJ293" s="80"/>
      <c r="DK293" s="80"/>
      <c r="DL293" s="80"/>
      <c r="DM293" s="80"/>
      <c r="DN293" s="80"/>
      <c r="DO293" s="80"/>
      <c r="DP293" s="80"/>
      <c r="DQ293" s="80"/>
      <c r="DR293" s="80"/>
      <c r="DS293" s="80"/>
      <c r="DT293" s="80"/>
      <c r="DU293" s="80"/>
      <c r="DV293" s="80"/>
      <c r="DW293" s="80"/>
      <c r="DX293" s="80"/>
      <c r="DY293" s="80"/>
      <c r="DZ293" s="80"/>
      <c r="EA293" s="80"/>
      <c r="EB293" s="80"/>
      <c r="EC293" s="80"/>
      <c r="ED293" s="80"/>
      <c r="EE293" s="80"/>
      <c r="EF293" s="80"/>
      <c r="EG293" s="80"/>
      <c r="EH293" s="80"/>
      <c r="EI293" s="80"/>
      <c r="EJ293" s="80"/>
      <c r="EK293" s="80"/>
      <c r="EL293" s="80"/>
      <c r="EM293" s="80"/>
      <c r="EN293" s="80"/>
      <c r="EO293" s="80"/>
      <c r="EP293" s="80"/>
      <c r="EQ293" s="80"/>
      <c r="ER293" s="80"/>
      <c r="ES293" s="80"/>
      <c r="ET293" s="80"/>
      <c r="EU293" s="80"/>
      <c r="EV293" s="80"/>
      <c r="EW293" s="80"/>
      <c r="EX293" s="80"/>
      <c r="EY293" s="80"/>
      <c r="EZ293" s="80"/>
      <c r="FA293" s="80"/>
    </row>
    <row r="294" spans="10:157" x14ac:dyDescent="0.3">
      <c r="J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c r="CI294" s="80"/>
      <c r="CJ294" s="80"/>
      <c r="CK294" s="80"/>
      <c r="CL294" s="80"/>
      <c r="CM294" s="80"/>
      <c r="CN294" s="80"/>
      <c r="CO294" s="80"/>
      <c r="CP294" s="80"/>
      <c r="CQ294" s="80"/>
      <c r="CR294" s="80"/>
      <c r="CS294" s="80"/>
      <c r="CT294" s="80"/>
      <c r="CU294" s="80"/>
      <c r="CV294" s="80"/>
      <c r="CW294" s="80"/>
      <c r="CX294" s="80"/>
      <c r="CY294" s="80"/>
      <c r="CZ294" s="80"/>
      <c r="DA294" s="80"/>
      <c r="DB294" s="80"/>
      <c r="DC294" s="80"/>
      <c r="DD294" s="80"/>
      <c r="DE294" s="80"/>
      <c r="DF294" s="80"/>
      <c r="DG294" s="80"/>
      <c r="DH294" s="80"/>
      <c r="DI294" s="80"/>
      <c r="DJ294" s="80"/>
      <c r="DK294" s="80"/>
      <c r="DL294" s="80"/>
      <c r="DM294" s="80"/>
      <c r="DN294" s="80"/>
      <c r="DO294" s="80"/>
      <c r="DP294" s="80"/>
      <c r="DQ294" s="80"/>
      <c r="DR294" s="80"/>
      <c r="DS294" s="80"/>
      <c r="DT294" s="80"/>
      <c r="DU294" s="80"/>
      <c r="DV294" s="80"/>
      <c r="DW294" s="80"/>
      <c r="DX294" s="80"/>
      <c r="DY294" s="80"/>
      <c r="DZ294" s="80"/>
      <c r="EA294" s="80"/>
      <c r="EB294" s="80"/>
      <c r="EC294" s="80"/>
      <c r="ED294" s="80"/>
      <c r="EE294" s="80"/>
      <c r="EF294" s="80"/>
      <c r="EG294" s="80"/>
      <c r="EH294" s="80"/>
      <c r="EI294" s="80"/>
      <c r="EJ294" s="80"/>
      <c r="EK294" s="80"/>
      <c r="EL294" s="80"/>
      <c r="EM294" s="80"/>
      <c r="EN294" s="80"/>
      <c r="EO294" s="80"/>
      <c r="EP294" s="80"/>
      <c r="EQ294" s="80"/>
      <c r="ER294" s="80"/>
      <c r="ES294" s="80"/>
      <c r="ET294" s="80"/>
      <c r="EU294" s="80"/>
      <c r="EV294" s="80"/>
      <c r="EW294" s="80"/>
      <c r="EX294" s="80"/>
      <c r="EY294" s="80"/>
      <c r="EZ294" s="80"/>
      <c r="FA294" s="80"/>
    </row>
    <row r="295" spans="10:157" x14ac:dyDescent="0.3">
      <c r="J295" s="80"/>
    </row>
  </sheetData>
  <sheetProtection algorithmName="SHA-512" hashValue="4sMO4UbcWzF4NVY9ydQ2ooBKIcS1z7CBC98qWc07I8U5yT+hd2bpVbOCPVzPdl+TlS2hvks4HzuyEcc561vGBA==" saltValue="xVGoR4fhInytq4DIKyvxUw==" spinCount="100000" sheet="1" objects="1" scenarios="1"/>
  <protectedRanges>
    <protectedRange sqref="B66:B67" name="Res Heating Drop Down"/>
    <protectedRange sqref="B38:B53" name="Commercial Loads Column B Dropdown"/>
    <protectedRange sqref="M37" name="Range1"/>
    <protectedRange sqref="L39:M39" name="Range2"/>
    <protectedRange sqref="L41:M41" name="Range3"/>
    <protectedRange sqref="K43" name="Range4"/>
    <protectedRange sqref="L45" name="Range5"/>
    <protectedRange sqref="M47" name="Range6"/>
    <protectedRange sqref="L49:M49" name="Range7"/>
    <protectedRange sqref="L51:M51" name="Range8"/>
    <protectedRange sqref="L54" name="Range9"/>
    <protectedRange sqref="B57:B64" name="Res Loads Drop Down"/>
  </protectedRanges>
  <sortState xmlns:xlrd2="http://schemas.microsoft.com/office/spreadsheetml/2017/richdata2" ref="F78:J86">
    <sortCondition ref="F78:F86"/>
  </sortState>
  <mergeCells count="28">
    <mergeCell ref="A38:A53"/>
    <mergeCell ref="A57:A68"/>
    <mergeCell ref="D33:E33"/>
    <mergeCell ref="B21:B22"/>
    <mergeCell ref="C72:H72"/>
    <mergeCell ref="G34:H34"/>
    <mergeCell ref="B36:H36"/>
    <mergeCell ref="B56:H56"/>
    <mergeCell ref="D34:F34"/>
    <mergeCell ref="C21:C22"/>
    <mergeCell ref="E24:F24"/>
    <mergeCell ref="B30:H30"/>
    <mergeCell ref="C13:H13"/>
    <mergeCell ref="C73:H73"/>
    <mergeCell ref="J31:O32"/>
    <mergeCell ref="B2:H2"/>
    <mergeCell ref="D6:F6"/>
    <mergeCell ref="F32:G32"/>
    <mergeCell ref="E23:F23"/>
    <mergeCell ref="B8:H8"/>
    <mergeCell ref="C10:H10"/>
    <mergeCell ref="G31:H31"/>
    <mergeCell ref="C15:H15"/>
    <mergeCell ref="C17:H17"/>
    <mergeCell ref="D5:F5"/>
    <mergeCell ref="C12:E12"/>
    <mergeCell ref="C18:F18"/>
    <mergeCell ref="B20:H20"/>
  </mergeCells>
  <dataValidations xWindow="968" yWindow="539" count="19">
    <dataValidation errorStyle="warning" allowBlank="1" showErrorMessage="1" errorTitle="Enter Whole Numbers" error="Enter Whole Numbers" prompt="Enter Whole Numbers" sqref="H38:H53 H57:H69" xr:uid="{CBE6572C-729C-45F1-8A83-F1E4F12E8E98}">
      <formula1>0</formula1>
      <formula2>0</formula2>
    </dataValidation>
    <dataValidation type="decimal" allowBlank="1" showInputMessage="1" showErrorMessage="1" errorTitle="Enter numbers from 0.0-2000.0" sqref="C65 G38:G55 C68:C69 C54:D55 E38:E55 D57:E69 G57:G69" xr:uid="{4FC40F5D-B6CD-42E9-A15B-38E7A1A74A0C}">
      <formula1>0</formula1>
      <formula2>2000</formula2>
    </dataValidation>
    <dataValidation type="list" allowBlank="1" showInputMessage="1" showErrorMessage="1" sqref="B38:B53" xr:uid="{5293CEC9-3E6B-4193-8D03-3C633AF00F88}">
      <formula1>COMM_LIST_LOAD_TYPE</formula1>
    </dataValidation>
    <dataValidation type="decimal" allowBlank="1" showInputMessage="1" showErrorMessage="1" errorTitle="Enter numbers from 0.0-2000.0" sqref="C66:C67 C38:D53 C57:C64" xr:uid="{D9EEEC08-0F52-4452-B196-4A756361B1AD}">
      <formula1>0</formula1>
      <formula2>5000</formula2>
    </dataValidation>
    <dataValidation type="list" allowBlank="1" showInputMessage="1" showErrorMessage="1" sqref="G11" xr:uid="{415400DF-522F-4B6D-A629-0920EA06C699}">
      <formula1>$B$77:$B$79</formula1>
    </dataValidation>
    <dataValidation type="list" allowBlank="1" showInputMessage="1" showErrorMessage="1" sqref="H9" xr:uid="{8126CB1D-D2D1-4B2B-962F-649A25C2E33B}">
      <formula1>S_C_LIST</formula1>
    </dataValidation>
    <dataValidation type="list" allowBlank="1" showInputMessage="1" showErrorMessage="1" sqref="C21" xr:uid="{EA4A9940-BAE2-41A9-BF8D-FE31BCD11B70}">
      <formula1>$H$88:$H$91</formula1>
    </dataValidation>
    <dataValidation type="list" allowBlank="1" showInputMessage="1" showErrorMessage="1" sqref="G12" xr:uid="{E6BCE279-0428-4FCA-BA7E-BE4AF7DCDEB2}">
      <formula1>$F$88:$F$100</formula1>
    </dataValidation>
    <dataValidation type="list" allowBlank="1" showInputMessage="1" showErrorMessage="1" sqref="H25" xr:uid="{9396C23E-5CEC-48C7-82EC-11DFFAD9DF19}">
      <formula1>$H$93:$H$94</formula1>
    </dataValidation>
    <dataValidation type="list" allowBlank="1" showInputMessage="1" showErrorMessage="1" sqref="B66:B67" xr:uid="{63E3D1C1-6DC0-4D7C-93E6-5022E78296FE}">
      <formula1>RES_LOAD_TYPE_HVAC</formula1>
    </dataValidation>
    <dataValidation type="list" allowBlank="1" showInputMessage="1" showErrorMessage="1" sqref="B57:B64" xr:uid="{3AD3BA67-527E-4B2D-8B64-B9129939311E}">
      <formula1>RES_LOAD_TYPE_NON_HVAC</formula1>
    </dataValidation>
    <dataValidation type="list" allowBlank="1" showInputMessage="1" showErrorMessage="1" sqref="D28" xr:uid="{3CA0913A-DA8A-4CF3-8530-8D34586CCAF2}">
      <formula1>$F$110:$F$112</formula1>
    </dataValidation>
    <dataValidation type="list" allowBlank="1" showInputMessage="1" showErrorMessage="1" sqref="F28" xr:uid="{3FA5E8B2-E406-4555-A2B5-50C685C66AC3}">
      <formula1>$G$110:$G$111</formula1>
    </dataValidation>
    <dataValidation type="list" allowBlank="1" showInputMessage="1" showErrorMessage="1" sqref="D25" xr:uid="{C54DCB4C-9D0B-4901-9BAD-6071E33E0585}">
      <formula1>$B$81:$B$92</formula1>
    </dataValidation>
    <dataValidation type="list" allowBlank="1" showInputMessage="1" showErrorMessage="1" sqref="F30" xr:uid="{A53BEDCA-1A46-43DC-9483-ADCD89343EB8}">
      <formula1>G$104:G$105</formula1>
      <formula2>0</formula2>
    </dataValidation>
    <dataValidation type="list" allowBlank="1" showInputMessage="1" showErrorMessage="1" sqref="D30" xr:uid="{6C44BA18-C3BE-4350-A3F8-4779D26A9ECB}">
      <formula1>$F$104:$F$106</formula1>
      <formula2>0</formula2>
    </dataValidation>
    <dataValidation type="list" allowBlank="1" showInputMessage="1" showErrorMessage="1" sqref="D31" xr:uid="{5AA450C5-5FCD-4534-B3C0-D41C76C6B87D}">
      <formula1>$H$103:$H$104</formula1>
    </dataValidation>
    <dataValidation type="list" allowBlank="1" showErrorMessage="1" sqref="F31" xr:uid="{033F7AC2-E1EC-4E2D-AC5A-36F8C0004165}">
      <formula1>$F$102:$F$108</formula1>
    </dataValidation>
    <dataValidation type="list" allowBlank="1" showInputMessage="1" showErrorMessage="1" sqref="D4" xr:uid="{00000000-0002-0000-0000-00000E000000}">
      <formula1>F$78:F$86</formula1>
    </dataValidation>
  </dataValidations>
  <hyperlinks>
    <hyperlink ref="I78" r:id="rId1" xr:uid="{00000000-0004-0000-0000-000000000000}"/>
    <hyperlink ref="I80" r:id="rId2" xr:uid="{00000000-0004-0000-0000-000001000000}"/>
    <hyperlink ref="I84" r:id="rId3" xr:uid="{70B5C241-10D5-4BB6-9DD8-7A29ECF5727B}"/>
    <hyperlink ref="I83" r:id="rId4" xr:uid="{00000000-0004-0000-0000-000003000000}"/>
  </hyperlinks>
  <pageMargins left="0.25" right="0.25" top="0.75" bottom="0.75" header="0.3" footer="0.3"/>
  <pageSetup scale="58" firstPageNumber="0" fitToHeight="2" orientation="portrait" r:id="rId5"/>
  <headerFooter alignWithMargins="0">
    <oddHeader>&amp;C&amp;A</oddHeader>
    <oddFooter>&amp;L&amp;D&amp;R&amp;F&amp;C&amp;"Calibri"&amp;11&amp;K000000&amp;"Calibri"&amp;11&amp;K000000&amp;A</oddFooter>
  </headerFooter>
  <rowBreaks count="1" manualBreakCount="1">
    <brk id="3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312C8-DA94-4E95-8490-F93DC0F84333}">
  <sheetPr codeName="Sheet2">
    <pageSetUpPr fitToPage="1"/>
  </sheetPr>
  <dimension ref="A1:L33"/>
  <sheetViews>
    <sheetView zoomScaleNormal="100" workbookViewId="0">
      <selection sqref="A1:L1"/>
    </sheetView>
  </sheetViews>
  <sheetFormatPr defaultColWidth="8.81640625" defaultRowHeight="12.5" x14ac:dyDescent="0.25"/>
  <sheetData>
    <row r="1" spans="1:12" ht="15.5" x14ac:dyDescent="0.35">
      <c r="A1" s="556" t="s">
        <v>511</v>
      </c>
      <c r="B1" s="556"/>
      <c r="C1" s="556"/>
      <c r="D1" s="556"/>
      <c r="E1" s="556"/>
      <c r="F1" s="556"/>
      <c r="G1" s="556"/>
      <c r="H1" s="556"/>
      <c r="I1" s="556"/>
      <c r="J1" s="556"/>
      <c r="K1" s="556"/>
      <c r="L1" s="556"/>
    </row>
    <row r="2" spans="1:12" x14ac:dyDescent="0.25">
      <c r="A2" s="259"/>
      <c r="B2" s="259"/>
      <c r="C2" s="259"/>
      <c r="D2" s="259"/>
      <c r="E2" s="259"/>
      <c r="F2" s="259"/>
      <c r="G2" s="259"/>
      <c r="H2" s="259"/>
      <c r="I2" s="259"/>
      <c r="J2" s="259"/>
      <c r="K2" s="259"/>
      <c r="L2" s="259"/>
    </row>
    <row r="3" spans="1:12" ht="14" x14ac:dyDescent="0.3">
      <c r="A3" s="260" t="s">
        <v>513</v>
      </c>
      <c r="B3" s="259"/>
      <c r="C3" s="259"/>
      <c r="D3" s="259"/>
      <c r="E3" s="259"/>
      <c r="F3" s="259"/>
      <c r="G3" s="259"/>
      <c r="H3" s="259"/>
      <c r="I3" s="259"/>
      <c r="J3" s="259"/>
      <c r="K3" s="259"/>
      <c r="L3" s="259"/>
    </row>
    <row r="4" spans="1:12" ht="41.25" customHeight="1" x14ac:dyDescent="0.25">
      <c r="A4" s="557" t="s">
        <v>536</v>
      </c>
      <c r="B4" s="557"/>
      <c r="C4" s="557"/>
      <c r="D4" s="557"/>
      <c r="E4" s="557"/>
      <c r="F4" s="557"/>
      <c r="G4" s="557"/>
      <c r="H4" s="557"/>
      <c r="I4" s="557"/>
      <c r="J4" s="557"/>
      <c r="K4" s="557"/>
      <c r="L4" s="557"/>
    </row>
    <row r="5" spans="1:12" x14ac:dyDescent="0.25">
      <c r="A5" s="259"/>
      <c r="B5" s="259"/>
      <c r="C5" s="259"/>
      <c r="D5" s="259"/>
      <c r="E5" s="259"/>
      <c r="F5" s="259"/>
      <c r="G5" s="259"/>
      <c r="H5" s="259"/>
      <c r="I5" s="259"/>
      <c r="J5" s="259"/>
      <c r="K5" s="259"/>
      <c r="L5" s="259"/>
    </row>
    <row r="6" spans="1:12" ht="14" x14ac:dyDescent="0.3">
      <c r="A6" s="260" t="s">
        <v>512</v>
      </c>
      <c r="B6" s="259"/>
      <c r="C6" s="259"/>
      <c r="D6" s="259"/>
      <c r="E6" s="259"/>
      <c r="F6" s="259"/>
      <c r="G6" s="259"/>
      <c r="H6" s="259"/>
      <c r="I6" s="259"/>
      <c r="J6" s="259"/>
      <c r="K6" s="259"/>
      <c r="L6" s="259"/>
    </row>
    <row r="7" spans="1:12" x14ac:dyDescent="0.25">
      <c r="A7" s="259" t="s">
        <v>515</v>
      </c>
      <c r="B7" s="259"/>
      <c r="C7" s="259"/>
      <c r="D7" s="259"/>
      <c r="E7" s="259"/>
      <c r="F7" s="259"/>
      <c r="G7" s="259"/>
      <c r="H7" s="259"/>
      <c r="I7" s="259"/>
      <c r="J7" s="259"/>
      <c r="K7" s="259"/>
      <c r="L7" s="259"/>
    </row>
    <row r="8" spans="1:12" x14ac:dyDescent="0.25">
      <c r="A8" s="259"/>
      <c r="B8" s="259" t="s">
        <v>516</v>
      </c>
      <c r="C8" s="259"/>
      <c r="D8" s="259"/>
      <c r="E8" s="259"/>
      <c r="F8" s="259"/>
      <c r="G8" s="259"/>
      <c r="H8" s="259"/>
      <c r="I8" s="259"/>
      <c r="J8" s="259"/>
      <c r="K8" s="259"/>
      <c r="L8" s="259"/>
    </row>
    <row r="9" spans="1:12" ht="13" x14ac:dyDescent="0.3">
      <c r="A9" s="259"/>
      <c r="B9" s="259" t="s">
        <v>517</v>
      </c>
      <c r="C9" s="259"/>
      <c r="D9" s="259"/>
      <c r="E9" s="259"/>
      <c r="F9" s="259"/>
      <c r="G9" s="259"/>
      <c r="H9" s="259"/>
      <c r="I9" s="259"/>
      <c r="J9" s="259"/>
      <c r="K9" s="259"/>
      <c r="L9" s="259"/>
    </row>
    <row r="10" spans="1:12" x14ac:dyDescent="0.25">
      <c r="A10" s="259"/>
      <c r="B10" s="259"/>
      <c r="C10" s="259"/>
      <c r="D10" s="259"/>
      <c r="E10" s="259"/>
      <c r="F10" s="259"/>
      <c r="G10" s="259"/>
      <c r="H10" s="259"/>
      <c r="I10" s="259"/>
      <c r="J10" s="259"/>
      <c r="K10" s="259"/>
      <c r="L10" s="259"/>
    </row>
    <row r="11" spans="1:12" ht="14" x14ac:dyDescent="0.3">
      <c r="A11" s="260" t="s">
        <v>518</v>
      </c>
      <c r="B11" s="259"/>
      <c r="C11" s="259"/>
      <c r="D11" s="259"/>
      <c r="E11" s="259"/>
      <c r="F11" s="259"/>
      <c r="G11" s="259"/>
      <c r="H11" s="259"/>
      <c r="I11" s="259"/>
      <c r="J11" s="259"/>
      <c r="K11" s="259"/>
      <c r="L11" s="259"/>
    </row>
    <row r="12" spans="1:12" x14ac:dyDescent="0.25">
      <c r="A12" s="259" t="s">
        <v>529</v>
      </c>
      <c r="B12" s="259"/>
      <c r="C12" s="259"/>
      <c r="D12" s="259"/>
      <c r="E12" s="259"/>
      <c r="F12" s="259"/>
      <c r="G12" s="259"/>
      <c r="H12" s="259"/>
      <c r="I12" s="259"/>
      <c r="J12" s="259"/>
      <c r="K12" s="259"/>
      <c r="L12" s="259"/>
    </row>
    <row r="13" spans="1:12" x14ac:dyDescent="0.25">
      <c r="A13" s="259"/>
      <c r="B13" s="259" t="s">
        <v>527</v>
      </c>
      <c r="C13" s="259"/>
      <c r="D13" s="259"/>
      <c r="E13" s="259"/>
      <c r="F13" s="259"/>
      <c r="G13" s="259"/>
      <c r="H13" s="259"/>
      <c r="I13" s="259"/>
      <c r="J13" s="259"/>
      <c r="K13" s="259"/>
      <c r="L13" s="259"/>
    </row>
    <row r="14" spans="1:12" ht="13" x14ac:dyDescent="0.3">
      <c r="A14" s="259"/>
      <c r="B14" s="259" t="s">
        <v>519</v>
      </c>
      <c r="C14" s="259"/>
      <c r="D14" s="259"/>
      <c r="E14" s="259"/>
      <c r="F14" s="259"/>
      <c r="G14" s="259"/>
      <c r="H14" s="259"/>
      <c r="I14" s="259"/>
      <c r="J14" s="259"/>
      <c r="K14" s="259"/>
      <c r="L14" s="259"/>
    </row>
    <row r="15" spans="1:12" x14ac:dyDescent="0.25">
      <c r="A15" s="259"/>
      <c r="B15" s="259" t="s">
        <v>520</v>
      </c>
      <c r="C15" s="259"/>
      <c r="D15" s="259"/>
      <c r="E15" s="259"/>
      <c r="F15" s="259"/>
      <c r="G15" s="259"/>
      <c r="H15" s="259"/>
      <c r="I15" s="259"/>
      <c r="J15" s="259"/>
      <c r="K15" s="259"/>
      <c r="L15" s="259"/>
    </row>
    <row r="16" spans="1:12" x14ac:dyDescent="0.25">
      <c r="A16" s="259"/>
      <c r="B16" s="259" t="s">
        <v>521</v>
      </c>
      <c r="C16" s="259"/>
      <c r="D16" s="259"/>
      <c r="E16" s="259"/>
      <c r="F16" s="259"/>
      <c r="G16" s="259"/>
      <c r="H16" s="259"/>
      <c r="I16" s="259"/>
      <c r="J16" s="259"/>
      <c r="K16" s="259"/>
      <c r="L16" s="259"/>
    </row>
    <row r="17" spans="1:12" x14ac:dyDescent="0.25">
      <c r="A17" s="259"/>
      <c r="B17" s="259" t="s">
        <v>522</v>
      </c>
      <c r="C17" s="259"/>
      <c r="D17" s="259"/>
      <c r="E17" s="259"/>
      <c r="F17" s="259"/>
      <c r="G17" s="259"/>
      <c r="H17" s="259"/>
      <c r="I17" s="259"/>
      <c r="J17" s="259"/>
      <c r="K17" s="259"/>
      <c r="L17" s="259"/>
    </row>
    <row r="18" spans="1:12" x14ac:dyDescent="0.25">
      <c r="A18" s="259"/>
      <c r="B18" s="259" t="s">
        <v>523</v>
      </c>
      <c r="C18" s="259"/>
      <c r="D18" s="259"/>
      <c r="E18" s="259"/>
      <c r="F18" s="259"/>
      <c r="G18" s="259"/>
      <c r="H18" s="259"/>
      <c r="I18" s="259"/>
      <c r="J18" s="259"/>
      <c r="K18" s="259"/>
      <c r="L18" s="259"/>
    </row>
    <row r="19" spans="1:12" x14ac:dyDescent="0.25">
      <c r="A19" s="259"/>
      <c r="B19" s="259"/>
      <c r="C19" s="259"/>
      <c r="D19" s="259"/>
      <c r="E19" s="259"/>
      <c r="F19" s="259"/>
      <c r="G19" s="259"/>
      <c r="H19" s="259"/>
      <c r="I19" s="259"/>
      <c r="J19" s="259"/>
      <c r="K19" s="259"/>
      <c r="L19" s="259"/>
    </row>
    <row r="20" spans="1:12" ht="14" x14ac:dyDescent="0.3">
      <c r="A20" s="260" t="s">
        <v>524</v>
      </c>
      <c r="B20" s="259"/>
      <c r="C20" s="259"/>
      <c r="D20" s="259"/>
      <c r="E20" s="259"/>
      <c r="F20" s="259"/>
      <c r="G20" s="259"/>
      <c r="H20" s="259"/>
      <c r="I20" s="259"/>
      <c r="J20" s="259"/>
      <c r="K20" s="259"/>
      <c r="L20" s="259"/>
    </row>
    <row r="21" spans="1:12" ht="13" x14ac:dyDescent="0.3">
      <c r="A21" s="259" t="s">
        <v>533</v>
      </c>
      <c r="B21" s="259"/>
      <c r="C21" s="259"/>
      <c r="D21" s="259"/>
      <c r="E21" s="259"/>
      <c r="F21" s="259"/>
      <c r="G21" s="259"/>
      <c r="H21" s="259"/>
      <c r="I21" s="259"/>
      <c r="J21" s="259"/>
      <c r="K21" s="259"/>
      <c r="L21" s="259"/>
    </row>
    <row r="22" spans="1:12" x14ac:dyDescent="0.25">
      <c r="A22" s="259" t="s">
        <v>530</v>
      </c>
      <c r="B22" s="259"/>
      <c r="C22" s="259"/>
      <c r="D22" s="259"/>
      <c r="E22" s="259"/>
      <c r="F22" s="259"/>
      <c r="G22" s="259"/>
      <c r="H22" s="259"/>
      <c r="I22" s="259"/>
      <c r="J22" s="259"/>
      <c r="K22" s="259"/>
      <c r="L22" s="259"/>
    </row>
    <row r="23" spans="1:12" x14ac:dyDescent="0.25">
      <c r="A23" s="259" t="s">
        <v>528</v>
      </c>
      <c r="B23" s="259"/>
      <c r="C23" s="259"/>
      <c r="D23" s="259"/>
      <c r="E23" s="259"/>
      <c r="F23" s="259"/>
      <c r="G23" s="259"/>
      <c r="H23" s="259"/>
      <c r="I23" s="259"/>
      <c r="J23" s="259"/>
      <c r="K23" s="259"/>
      <c r="L23" s="259"/>
    </row>
    <row r="24" spans="1:12" x14ac:dyDescent="0.25">
      <c r="A24" s="259"/>
      <c r="B24" s="259"/>
      <c r="C24" s="259"/>
      <c r="D24" s="259"/>
      <c r="E24" s="259"/>
      <c r="F24" s="259"/>
      <c r="G24" s="259"/>
      <c r="H24" s="259"/>
      <c r="I24" s="259"/>
      <c r="J24" s="259"/>
      <c r="K24" s="259"/>
      <c r="L24" s="259"/>
    </row>
    <row r="25" spans="1:12" ht="14" x14ac:dyDescent="0.3">
      <c r="A25" s="260" t="s">
        <v>526</v>
      </c>
      <c r="B25" s="259"/>
      <c r="C25" s="259"/>
      <c r="D25" s="259"/>
      <c r="E25" s="259"/>
      <c r="F25" s="259"/>
      <c r="G25" s="259"/>
      <c r="H25" s="259"/>
      <c r="I25" s="259"/>
      <c r="J25" s="259"/>
      <c r="K25" s="259"/>
      <c r="L25" s="259"/>
    </row>
    <row r="26" spans="1:12" x14ac:dyDescent="0.25">
      <c r="A26" s="259" t="s">
        <v>535</v>
      </c>
      <c r="B26" s="259"/>
      <c r="C26" s="259"/>
      <c r="D26" s="259"/>
      <c r="E26" s="259"/>
      <c r="F26" s="259"/>
      <c r="G26" s="259"/>
      <c r="H26" s="259"/>
      <c r="I26" s="259"/>
      <c r="J26" s="259"/>
      <c r="K26" s="259"/>
      <c r="L26" s="259"/>
    </row>
    <row r="27" spans="1:12" x14ac:dyDescent="0.25">
      <c r="A27" s="259"/>
      <c r="B27" s="259"/>
      <c r="C27" s="259"/>
      <c r="D27" s="259"/>
      <c r="E27" s="259"/>
      <c r="F27" s="259"/>
      <c r="G27" s="259"/>
      <c r="H27" s="259"/>
      <c r="I27" s="259"/>
      <c r="J27" s="259"/>
      <c r="K27" s="259"/>
      <c r="L27" s="259"/>
    </row>
    <row r="28" spans="1:12" ht="14" x14ac:dyDescent="0.3">
      <c r="A28" s="260" t="s">
        <v>525</v>
      </c>
      <c r="B28" s="259"/>
      <c r="C28" s="259"/>
      <c r="D28" s="259"/>
      <c r="E28" s="259"/>
      <c r="F28" s="259"/>
      <c r="G28" s="259"/>
      <c r="H28" s="259"/>
      <c r="I28" s="259"/>
      <c r="J28" s="259"/>
      <c r="K28" s="259"/>
      <c r="L28" s="259"/>
    </row>
    <row r="29" spans="1:12" x14ac:dyDescent="0.25">
      <c r="A29" s="259" t="s">
        <v>534</v>
      </c>
      <c r="B29" s="259"/>
      <c r="C29" s="259"/>
      <c r="D29" s="259"/>
      <c r="E29" s="259"/>
      <c r="F29" s="259"/>
      <c r="G29" s="259"/>
      <c r="H29" s="259"/>
      <c r="I29" s="259"/>
      <c r="J29" s="259"/>
      <c r="K29" s="259"/>
      <c r="L29" s="259"/>
    </row>
    <row r="30" spans="1:12" x14ac:dyDescent="0.25">
      <c r="A30" s="259"/>
      <c r="B30" s="259"/>
      <c r="C30" s="259"/>
      <c r="D30" s="259"/>
      <c r="E30" s="259"/>
      <c r="F30" s="259"/>
      <c r="G30" s="259"/>
      <c r="H30" s="259"/>
      <c r="I30" s="259"/>
      <c r="J30" s="259"/>
      <c r="K30" s="259"/>
      <c r="L30" s="259"/>
    </row>
    <row r="31" spans="1:12" ht="14" x14ac:dyDescent="0.3">
      <c r="A31" s="260" t="s">
        <v>531</v>
      </c>
      <c r="B31" s="259"/>
      <c r="C31" s="259"/>
      <c r="D31" s="259"/>
      <c r="E31" s="259"/>
      <c r="F31" s="259"/>
      <c r="G31" s="259"/>
      <c r="H31" s="259"/>
      <c r="I31" s="259"/>
      <c r="J31" s="259"/>
      <c r="K31" s="259"/>
      <c r="L31" s="259"/>
    </row>
    <row r="32" spans="1:12" x14ac:dyDescent="0.25">
      <c r="A32" s="259" t="s">
        <v>532</v>
      </c>
      <c r="B32" s="259"/>
      <c r="C32" s="259"/>
      <c r="D32" s="259"/>
      <c r="E32" s="259"/>
      <c r="F32" s="259"/>
      <c r="G32" s="259"/>
      <c r="H32" s="259"/>
      <c r="I32" s="259"/>
      <c r="J32" s="259"/>
      <c r="K32" s="259"/>
      <c r="L32" s="259"/>
    </row>
    <row r="33" spans="1:12" x14ac:dyDescent="0.25">
      <c r="A33" s="259"/>
      <c r="B33" s="259"/>
      <c r="C33" s="259"/>
      <c r="D33" s="259"/>
      <c r="E33" s="259"/>
      <c r="F33" s="259"/>
      <c r="G33" s="259"/>
      <c r="H33" s="259"/>
      <c r="I33" s="259"/>
      <c r="J33" s="259"/>
      <c r="K33" s="259"/>
      <c r="L33" s="259"/>
    </row>
  </sheetData>
  <sheetProtection algorithmName="SHA-512" hashValue="2EJaXyKfMgR8QUQLPVxHYsM+7A9+LpSFfkWpR2zE9SvOaKlOGzJ+k3ZGoXDQL5sm/qEBPNFpqAf6qeHEyaSbGg==" saltValue="rdIDCPLkAZOZLp2ZUPWGzA==" spinCount="100000" sheet="1" objects="1" scenarios="1"/>
  <mergeCells count="2">
    <mergeCell ref="A1:L1"/>
    <mergeCell ref="A4:L4"/>
  </mergeCells>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Y73"/>
  <sheetViews>
    <sheetView zoomScaleNormal="100" zoomScalePageLayoutView="62" workbookViewId="0">
      <selection activeCell="P41" sqref="P41"/>
    </sheetView>
  </sheetViews>
  <sheetFormatPr defaultColWidth="8.81640625" defaultRowHeight="12.5" x14ac:dyDescent="0.25"/>
  <cols>
    <col min="1" max="1" width="3.26953125" customWidth="1"/>
    <col min="2" max="2" width="35.1796875" customWidth="1"/>
    <col min="3" max="3" width="13" customWidth="1"/>
    <col min="4" max="4" width="9.26953125" bestFit="1" customWidth="1"/>
    <col min="5" max="5" width="11.453125" customWidth="1"/>
    <col min="6" max="6" width="8.54296875" customWidth="1"/>
    <col min="7" max="7" width="14.453125" customWidth="1"/>
    <col min="8" max="8" width="9.1796875" customWidth="1"/>
    <col min="9" max="9" width="21.54296875" bestFit="1" customWidth="1"/>
    <col min="10" max="10" width="0.54296875" customWidth="1"/>
    <col min="12" max="12" width="16" customWidth="1"/>
    <col min="13" max="13" width="15.453125" customWidth="1"/>
    <col min="14" max="14" width="11.81640625" customWidth="1"/>
    <col min="15" max="15" width="13.81640625" customWidth="1"/>
    <col min="16" max="16" width="21" bestFit="1" customWidth="1"/>
    <col min="17" max="17" width="13.453125" customWidth="1"/>
    <col min="18" max="18" width="9.1796875" style="227"/>
    <col min="24" max="24" width="12.1796875" customWidth="1"/>
  </cols>
  <sheetData>
    <row r="1" spans="1:25" ht="13" x14ac:dyDescent="0.3">
      <c r="A1" s="1" t="str">
        <f>'Customer Load Sheet'!A36</f>
        <v xml:space="preserve"> </v>
      </c>
      <c r="B1" s="1" t="str">
        <f>'Customer Load Sheet'!B36</f>
        <v>NEW CONNECTED COMMERCIAL LOADS:</v>
      </c>
      <c r="C1" s="5" t="str">
        <f>'Customer Load Sheet'!C36</f>
        <v xml:space="preserve"> </v>
      </c>
      <c r="D1" s="5"/>
      <c r="E1" s="4"/>
      <c r="F1" s="4"/>
      <c r="G1" s="4" t="str">
        <f>'Customer Load Sheet'!G36</f>
        <v xml:space="preserve"> </v>
      </c>
      <c r="H1" s="4"/>
      <c r="I1" s="24"/>
      <c r="L1" s="1" t="s">
        <v>111</v>
      </c>
      <c r="M1" s="2"/>
      <c r="N1" s="2"/>
      <c r="O1" s="2"/>
      <c r="P1" s="2"/>
      <c r="Q1" s="2"/>
    </row>
    <row r="2" spans="1:25" ht="93" customHeight="1" x14ac:dyDescent="0.3">
      <c r="A2" s="6"/>
      <c r="B2" s="7" t="str">
        <f>'Customer Load Sheet'!B37</f>
        <v>Enter Load Type-Use drop down in each cell</v>
      </c>
      <c r="C2" s="23" t="str">
        <f>'Customer Load Sheet'!C37</f>
        <v>New Connected Load KW</v>
      </c>
      <c r="D2" s="8" t="str">
        <f>'Customer Load Sheet'!D37</f>
        <v>NEC Projected KW if Available</v>
      </c>
      <c r="E2" s="8" t="str">
        <f>'Customer Load Sheet'!E37</f>
        <v>amps</v>
      </c>
      <c r="F2" s="8" t="str">
        <f>'Customer Load Sheet'!F37</f>
        <v>volts</v>
      </c>
      <c r="G2" s="8" t="str">
        <f>'Customer Load Sheet'!G37</f>
        <v>hrs/week</v>
      </c>
      <c r="H2" s="8" t="s">
        <v>167</v>
      </c>
      <c r="I2" s="9" t="str">
        <f>'Customer Load Sheet'!H37</f>
        <v>Comments</v>
      </c>
      <c r="J2" t="s">
        <v>1</v>
      </c>
      <c r="K2" s="116" t="s">
        <v>319</v>
      </c>
      <c r="L2" s="25" t="s">
        <v>170</v>
      </c>
      <c r="M2" s="25" t="s">
        <v>112</v>
      </c>
      <c r="N2" s="25" t="s">
        <v>124</v>
      </c>
      <c r="O2" s="25" t="s">
        <v>125</v>
      </c>
      <c r="S2" s="77" t="s">
        <v>164</v>
      </c>
      <c r="T2" s="77" t="s">
        <v>165</v>
      </c>
    </row>
    <row r="3" spans="1:25" ht="27.75" customHeight="1" x14ac:dyDescent="0.3">
      <c r="A3" s="1"/>
      <c r="B3" s="335" t="s">
        <v>237</v>
      </c>
      <c r="C3" s="314"/>
      <c r="D3" s="314"/>
      <c r="E3" s="315"/>
      <c r="F3" s="316"/>
      <c r="G3" s="315"/>
      <c r="H3" s="315"/>
      <c r="I3" s="317"/>
      <c r="J3" s="318"/>
      <c r="K3" s="319"/>
      <c r="L3" s="320"/>
      <c r="M3" s="320"/>
      <c r="N3" s="320"/>
      <c r="O3" s="320"/>
      <c r="P3" s="321"/>
      <c r="Q3" s="321"/>
      <c r="S3" s="75">
        <f>IF(B22='Customer Load Sheet'!$B$97,ESA!M22,0)</f>
        <v>0</v>
      </c>
      <c r="T3" s="75">
        <f>IF(B22='Customer Load Sheet'!$B$104,ESA!N22,0)</f>
        <v>0</v>
      </c>
      <c r="Y3" s="117"/>
    </row>
    <row r="4" spans="1:25" ht="23.25" customHeight="1" x14ac:dyDescent="0.3">
      <c r="A4" s="1"/>
      <c r="B4" s="336" t="str">
        <f>IF('Customer Load Sheet'!B38=0,"Use for Spacing Only",'Customer Load Sheet'!B38)</f>
        <v xml:space="preserve">A/C </v>
      </c>
      <c r="C4" s="322">
        <f>'Customer Load Sheet'!C38</f>
        <v>0</v>
      </c>
      <c r="D4" s="322">
        <f>'Customer Load Sheet'!D38</f>
        <v>0</v>
      </c>
      <c r="E4" s="322">
        <f>'Customer Load Sheet'!E38</f>
        <v>0</v>
      </c>
      <c r="F4" s="323">
        <f>'Customer Load Sheet'!F38</f>
        <v>0</v>
      </c>
      <c r="G4" s="324">
        <f>'Customer Load Sheet'!G38</f>
        <v>0</v>
      </c>
      <c r="H4" s="325">
        <f t="shared" ref="H4:H19" si="0">IF(B4=0,0,VLOOKUP(B4,COMM_LOAD_TYPE_VLKUP,3,0))</f>
        <v>16</v>
      </c>
      <c r="I4" s="326" t="str">
        <f>'Customer Load Sheet'!H38</f>
        <v xml:space="preserve"> </v>
      </c>
      <c r="J4" s="327"/>
      <c r="K4" s="328">
        <f t="shared" ref="K4:K17" si="1">VLOOKUP(B4,COMM_LOAD_TYPE_VLKUP,2,0)</f>
        <v>0.75</v>
      </c>
      <c r="L4" s="329">
        <f t="shared" ref="L4:L19" si="2">VLOOKUP(B4,COMM_LOAD_TYPE_VLKUP,2,0)</f>
        <v>0.75</v>
      </c>
      <c r="M4" s="330">
        <f>C4*L4</f>
        <v>0</v>
      </c>
      <c r="N4" s="330">
        <f t="shared" ref="N4:N20" si="3">M4/P$40</f>
        <v>0</v>
      </c>
      <c r="O4" s="331">
        <f>M4*H4*G4</f>
        <v>0</v>
      </c>
      <c r="P4" s="332"/>
      <c r="Q4" s="332"/>
      <c r="S4" s="75">
        <f>IF(B23='Customer Load Sheet'!$B$97,ESA!M23,0)</f>
        <v>0</v>
      </c>
      <c r="T4" s="75">
        <f>IF(B23='Customer Load Sheet'!$B$104,ESA!N23,0)</f>
        <v>0</v>
      </c>
      <c r="Y4" s="117"/>
    </row>
    <row r="5" spans="1:25" ht="23.25" customHeight="1" x14ac:dyDescent="0.3">
      <c r="A5" s="1"/>
      <c r="B5" s="336" t="str">
        <f>IF('Customer Load Sheet'!B39=0,"Use for Spacing Only",'Customer Load Sheet'!B39)</f>
        <v>Laundry</v>
      </c>
      <c r="C5" s="322">
        <f>'Customer Load Sheet'!C39</f>
        <v>0</v>
      </c>
      <c r="D5" s="322">
        <f>'Customer Load Sheet'!D39</f>
        <v>0</v>
      </c>
      <c r="E5" s="322">
        <f>'Customer Load Sheet'!E39</f>
        <v>0</v>
      </c>
      <c r="F5" s="323">
        <f>'Customer Load Sheet'!F39</f>
        <v>0</v>
      </c>
      <c r="G5" s="324">
        <f>'Customer Load Sheet'!G39</f>
        <v>0</v>
      </c>
      <c r="H5" s="325">
        <f t="shared" si="0"/>
        <v>52</v>
      </c>
      <c r="I5" s="326" t="str">
        <f>'Customer Load Sheet'!H39</f>
        <v xml:space="preserve"> </v>
      </c>
      <c r="J5" s="327"/>
      <c r="K5" s="328">
        <f t="shared" si="1"/>
        <v>0.5</v>
      </c>
      <c r="L5" s="329">
        <f t="shared" si="2"/>
        <v>0.5</v>
      </c>
      <c r="M5" s="330">
        <f t="shared" ref="M5:M19" si="4">C5*L5</f>
        <v>0</v>
      </c>
      <c r="N5" s="330">
        <f t="shared" si="3"/>
        <v>0</v>
      </c>
      <c r="O5" s="331">
        <f t="shared" ref="O5:O19" si="5">M5*H5*G5</f>
        <v>0</v>
      </c>
      <c r="P5" s="332"/>
      <c r="Q5" s="332"/>
      <c r="S5" s="75">
        <f>IF(B24='Customer Load Sheet'!$B$97,ESA!M24,0)</f>
        <v>0</v>
      </c>
      <c r="T5" s="75">
        <f>IF(B24='Customer Load Sheet'!$B$104,ESA!N24,0)</f>
        <v>0</v>
      </c>
      <c r="Y5" s="117"/>
    </row>
    <row r="6" spans="1:25" ht="23.25" customHeight="1" x14ac:dyDescent="0.3">
      <c r="A6" s="1"/>
      <c r="B6" s="336" t="str">
        <f>IF('Customer Load Sheet'!B40=0,"Use for Spacing Only",'Customer Load Sheet'!B40)</f>
        <v>Lighting</v>
      </c>
      <c r="C6" s="322">
        <f>'Customer Load Sheet'!C40</f>
        <v>0</v>
      </c>
      <c r="D6" s="322">
        <f>'Customer Load Sheet'!D40</f>
        <v>0</v>
      </c>
      <c r="E6" s="322">
        <f>'Customer Load Sheet'!E40</f>
        <v>0</v>
      </c>
      <c r="F6" s="323">
        <f>'Customer Load Sheet'!F40</f>
        <v>0</v>
      </c>
      <c r="G6" s="324">
        <f>'Customer Load Sheet'!G40</f>
        <v>0</v>
      </c>
      <c r="H6" s="325">
        <f t="shared" si="0"/>
        <v>52</v>
      </c>
      <c r="I6" s="326" t="str">
        <f>'Customer Load Sheet'!H40</f>
        <v xml:space="preserve"> </v>
      </c>
      <c r="J6" s="327"/>
      <c r="K6" s="328">
        <f t="shared" si="1"/>
        <v>1</v>
      </c>
      <c r="L6" s="329">
        <f t="shared" si="2"/>
        <v>1</v>
      </c>
      <c r="M6" s="330">
        <f t="shared" si="4"/>
        <v>0</v>
      </c>
      <c r="N6" s="330">
        <f t="shared" si="3"/>
        <v>0</v>
      </c>
      <c r="O6" s="331">
        <f t="shared" si="5"/>
        <v>0</v>
      </c>
      <c r="P6" s="332"/>
      <c r="Q6" s="332"/>
      <c r="S6" s="75">
        <f>IF(B25='Customer Load Sheet'!$B$97,ESA!M25,0)</f>
        <v>0</v>
      </c>
      <c r="T6" s="75">
        <f>IF(B25='Customer Load Sheet'!$B$104,ESA!N25,0)</f>
        <v>0</v>
      </c>
      <c r="Y6" s="117"/>
    </row>
    <row r="7" spans="1:25" ht="23.25" customHeight="1" x14ac:dyDescent="0.3">
      <c r="A7" s="1"/>
      <c r="B7" s="336" t="str">
        <f>IF('Customer Load Sheet'!B41=0,"Use for Spacing Only",'Customer Load Sheet'!B41)</f>
        <v>Receptacles</v>
      </c>
      <c r="C7" s="322">
        <f>'Customer Load Sheet'!C41</f>
        <v>0</v>
      </c>
      <c r="D7" s="322">
        <f>'Customer Load Sheet'!D41</f>
        <v>0</v>
      </c>
      <c r="E7" s="322">
        <f>'Customer Load Sheet'!E41</f>
        <v>0</v>
      </c>
      <c r="F7" s="323">
        <f>'Customer Load Sheet'!F41</f>
        <v>0</v>
      </c>
      <c r="G7" s="324">
        <f>'Customer Load Sheet'!G41</f>
        <v>0</v>
      </c>
      <c r="H7" s="325">
        <f t="shared" si="0"/>
        <v>52</v>
      </c>
      <c r="I7" s="326" t="str">
        <f>'Customer Load Sheet'!H41</f>
        <v xml:space="preserve"> </v>
      </c>
      <c r="J7" s="327"/>
      <c r="K7" s="328">
        <f t="shared" si="1"/>
        <v>0.1</v>
      </c>
      <c r="L7" s="329">
        <f t="shared" si="2"/>
        <v>0.1</v>
      </c>
      <c r="M7" s="330">
        <f t="shared" si="4"/>
        <v>0</v>
      </c>
      <c r="N7" s="330">
        <f t="shared" si="3"/>
        <v>0</v>
      </c>
      <c r="O7" s="331">
        <f t="shared" si="5"/>
        <v>0</v>
      </c>
      <c r="P7" s="332"/>
      <c r="Q7" s="332"/>
      <c r="S7" s="75">
        <f>IF(B26='Customer Load Sheet'!$B$97,ESA!M26,0)</f>
        <v>0</v>
      </c>
      <c r="T7" s="75">
        <f>IF(B26='Customer Load Sheet'!$B$104,ESA!N26,0)</f>
        <v>0</v>
      </c>
      <c r="Y7" s="117"/>
    </row>
    <row r="8" spans="1:25" ht="23.25" customHeight="1" x14ac:dyDescent="0.3">
      <c r="A8" s="1"/>
      <c r="B8" s="336" t="str">
        <f>IF('Customer Load Sheet'!B42=0,"Use for Spacing Only",'Customer Load Sheet'!B42)</f>
        <v>Heating including Heat Pumps</v>
      </c>
      <c r="C8" s="322">
        <f>'Customer Load Sheet'!C42</f>
        <v>0</v>
      </c>
      <c r="D8" s="322">
        <f>'Customer Load Sheet'!D42</f>
        <v>0</v>
      </c>
      <c r="E8" s="322">
        <f>'Customer Load Sheet'!E42</f>
        <v>0</v>
      </c>
      <c r="F8" s="323">
        <f>'Customer Load Sheet'!F42</f>
        <v>0</v>
      </c>
      <c r="G8" s="324">
        <f>'Customer Load Sheet'!G42</f>
        <v>0</v>
      </c>
      <c r="H8" s="325">
        <f t="shared" si="0"/>
        <v>36</v>
      </c>
      <c r="I8" s="326" t="str">
        <f>'Customer Load Sheet'!H42</f>
        <v xml:space="preserve"> </v>
      </c>
      <c r="J8" s="327"/>
      <c r="K8" s="328">
        <f t="shared" si="1"/>
        <v>0.75</v>
      </c>
      <c r="L8" s="329">
        <f t="shared" si="2"/>
        <v>0.75</v>
      </c>
      <c r="M8" s="330">
        <f t="shared" si="4"/>
        <v>0</v>
      </c>
      <c r="N8" s="330">
        <f t="shared" si="3"/>
        <v>0</v>
      </c>
      <c r="O8" s="331">
        <f t="shared" si="5"/>
        <v>0</v>
      </c>
      <c r="P8" s="332"/>
      <c r="Q8" s="332"/>
      <c r="S8" s="75">
        <f>IF(B27='Customer Load Sheet'!$B$97,ESA!M27,0)</f>
        <v>0</v>
      </c>
      <c r="T8" s="75">
        <f>IF(B27='Customer Load Sheet'!$B$104,ESA!N27,0)</f>
        <v>0</v>
      </c>
      <c r="Y8" s="117"/>
    </row>
    <row r="9" spans="1:25" ht="23.25" customHeight="1" x14ac:dyDescent="0.3">
      <c r="A9" s="1"/>
      <c r="B9" s="336" t="str">
        <f>IF('Customer Load Sheet'!B43=0,"Use for Spacing Only",'Customer Load Sheet'!B43)</f>
        <v>Cooking Loads</v>
      </c>
      <c r="C9" s="322">
        <f>'Customer Load Sheet'!C43</f>
        <v>0</v>
      </c>
      <c r="D9" s="322">
        <f>'Customer Load Sheet'!D43</f>
        <v>0</v>
      </c>
      <c r="E9" s="322">
        <f>'Customer Load Sheet'!E43</f>
        <v>0</v>
      </c>
      <c r="F9" s="323">
        <f>'Customer Load Sheet'!F43</f>
        <v>0</v>
      </c>
      <c r="G9" s="324">
        <f>'Customer Load Sheet'!G43</f>
        <v>0</v>
      </c>
      <c r="H9" s="325">
        <f t="shared" si="0"/>
        <v>52</v>
      </c>
      <c r="I9" s="326" t="str">
        <f>'Customer Load Sheet'!H43</f>
        <v xml:space="preserve"> </v>
      </c>
      <c r="J9" s="327"/>
      <c r="K9" s="328">
        <f t="shared" si="1"/>
        <v>0.4</v>
      </c>
      <c r="L9" s="329">
        <f t="shared" si="2"/>
        <v>0.4</v>
      </c>
      <c r="M9" s="330">
        <f t="shared" si="4"/>
        <v>0</v>
      </c>
      <c r="N9" s="330">
        <f t="shared" si="3"/>
        <v>0</v>
      </c>
      <c r="O9" s="331">
        <f t="shared" si="5"/>
        <v>0</v>
      </c>
      <c r="P9" s="332"/>
      <c r="Q9" s="332"/>
      <c r="S9" s="75">
        <f>IF(B28='Customer Load Sheet'!$B$97,ESA!M28,0)</f>
        <v>0</v>
      </c>
      <c r="T9" s="75">
        <f>IF(B28='Customer Load Sheet'!$B$104,ESA!N28,0)</f>
        <v>0</v>
      </c>
      <c r="Y9" s="117"/>
    </row>
    <row r="10" spans="1:25" ht="23.25" customHeight="1" x14ac:dyDescent="0.3">
      <c r="A10" s="1"/>
      <c r="B10" s="336" t="str">
        <f>IF('Customer Load Sheet'!B44=0,"Use for Spacing Only",'Customer Load Sheet'!B44)</f>
        <v>Motor Loads General Purpose</v>
      </c>
      <c r="C10" s="322">
        <f>'Customer Load Sheet'!C44</f>
        <v>0</v>
      </c>
      <c r="D10" s="322">
        <f>'Customer Load Sheet'!D44</f>
        <v>0</v>
      </c>
      <c r="E10" s="322">
        <f>'Customer Load Sheet'!E44</f>
        <v>0</v>
      </c>
      <c r="F10" s="323">
        <f>'Customer Load Sheet'!F44</f>
        <v>0</v>
      </c>
      <c r="G10" s="324">
        <f>'Customer Load Sheet'!G44</f>
        <v>0</v>
      </c>
      <c r="H10" s="325">
        <f t="shared" si="0"/>
        <v>52</v>
      </c>
      <c r="I10" s="326" t="str">
        <f>'Customer Load Sheet'!H44</f>
        <v xml:space="preserve"> </v>
      </c>
      <c r="J10" s="327"/>
      <c r="K10" s="328">
        <f t="shared" si="1"/>
        <v>0.3</v>
      </c>
      <c r="L10" s="329">
        <f t="shared" si="2"/>
        <v>0.3</v>
      </c>
      <c r="M10" s="330">
        <f t="shared" si="4"/>
        <v>0</v>
      </c>
      <c r="N10" s="330">
        <f t="shared" si="3"/>
        <v>0</v>
      </c>
      <c r="O10" s="331">
        <f t="shared" si="5"/>
        <v>0</v>
      </c>
      <c r="P10" s="332"/>
      <c r="Q10" s="332"/>
      <c r="S10" s="75">
        <f>IF(B29='Customer Load Sheet'!$B$97,ESA!M29,0)</f>
        <v>0</v>
      </c>
      <c r="T10" s="75">
        <f>IF(B29='Customer Load Sheet'!$B$104,ESA!N29,0)</f>
        <v>0</v>
      </c>
      <c r="Y10" s="117"/>
    </row>
    <row r="11" spans="1:25" ht="23.25" customHeight="1" x14ac:dyDescent="0.3">
      <c r="A11" s="1"/>
      <c r="B11" s="336" t="str">
        <f>IF('Customer Load Sheet'!B45=0,"Use for Spacing Only",'Customer Load Sheet'!B45)</f>
        <v>Receptacles</v>
      </c>
      <c r="C11" s="322">
        <f>'Customer Load Sheet'!C45</f>
        <v>0</v>
      </c>
      <c r="D11" s="322">
        <f>'Customer Load Sheet'!D45</f>
        <v>0</v>
      </c>
      <c r="E11" s="322">
        <f>'Customer Load Sheet'!E45</f>
        <v>0</v>
      </c>
      <c r="F11" s="323">
        <f>'Customer Load Sheet'!F45</f>
        <v>0</v>
      </c>
      <c r="G11" s="324">
        <f>'Customer Load Sheet'!G45</f>
        <v>0</v>
      </c>
      <c r="H11" s="325">
        <f t="shared" si="0"/>
        <v>52</v>
      </c>
      <c r="I11" s="326" t="str">
        <f>'Customer Load Sheet'!H45</f>
        <v xml:space="preserve"> </v>
      </c>
      <c r="J11" s="327"/>
      <c r="K11" s="328">
        <f t="shared" si="1"/>
        <v>0.1</v>
      </c>
      <c r="L11" s="329">
        <f t="shared" si="2"/>
        <v>0.1</v>
      </c>
      <c r="M11" s="330">
        <f t="shared" si="4"/>
        <v>0</v>
      </c>
      <c r="N11" s="330">
        <f t="shared" si="3"/>
        <v>0</v>
      </c>
      <c r="O11" s="331">
        <f t="shared" si="5"/>
        <v>0</v>
      </c>
      <c r="P11" s="332"/>
      <c r="Q11" s="332"/>
      <c r="S11" s="75">
        <f>SUM(S3:S10)</f>
        <v>0</v>
      </c>
      <c r="T11" s="75">
        <f>SUM(T3:T10)</f>
        <v>0</v>
      </c>
      <c r="Y11" s="117"/>
    </row>
    <row r="12" spans="1:25" ht="23.25" customHeight="1" x14ac:dyDescent="0.3">
      <c r="A12" s="1"/>
      <c r="B12" s="336" t="str">
        <f>IF('Customer Load Sheet'!B46=0,"Use for Spacing Only",'Customer Load Sheet'!B46)</f>
        <v>Future Loads</v>
      </c>
      <c r="C12" s="322">
        <f>'Customer Load Sheet'!C46</f>
        <v>0</v>
      </c>
      <c r="D12" s="322">
        <f>'Customer Load Sheet'!D46</f>
        <v>0</v>
      </c>
      <c r="E12" s="322">
        <f>'Customer Load Sheet'!E46</f>
        <v>0</v>
      </c>
      <c r="F12" s="323">
        <f>'Customer Load Sheet'!F46</f>
        <v>0</v>
      </c>
      <c r="G12" s="324">
        <f>'Customer Load Sheet'!G46</f>
        <v>0</v>
      </c>
      <c r="H12" s="325">
        <f t="shared" si="0"/>
        <v>52</v>
      </c>
      <c r="I12" s="326" t="str">
        <f>'Customer Load Sheet'!H46</f>
        <v xml:space="preserve"> </v>
      </c>
      <c r="J12" s="327"/>
      <c r="K12" s="328">
        <f t="shared" si="1"/>
        <v>0.8</v>
      </c>
      <c r="L12" s="329">
        <f t="shared" si="2"/>
        <v>0.8</v>
      </c>
      <c r="M12" s="330">
        <f t="shared" si="4"/>
        <v>0</v>
      </c>
      <c r="N12" s="330">
        <f t="shared" si="3"/>
        <v>0</v>
      </c>
      <c r="O12" s="331">
        <f t="shared" si="5"/>
        <v>0</v>
      </c>
      <c r="P12" s="332"/>
      <c r="Q12" s="332"/>
      <c r="S12" s="75">
        <f>IF(B31='Customer Load Sheet'!$B$97,ESA!M31,0)</f>
        <v>0</v>
      </c>
      <c r="T12" s="75">
        <f>IF(B31='Customer Load Sheet'!$B$104,ESA!N31,0)</f>
        <v>0</v>
      </c>
      <c r="Y12" s="117"/>
    </row>
    <row r="13" spans="1:25" ht="23.25" customHeight="1" x14ac:dyDescent="0.3">
      <c r="A13" s="1"/>
      <c r="B13" s="336" t="str">
        <f>IF('Customer Load Sheet'!B47=0,"Use for Spacing Only",'Customer Load Sheet'!B47)</f>
        <v>Laundry</v>
      </c>
      <c r="C13" s="322">
        <f>'Customer Load Sheet'!C47</f>
        <v>0</v>
      </c>
      <c r="D13" s="322">
        <f>'Customer Load Sheet'!D47</f>
        <v>0</v>
      </c>
      <c r="E13" s="322">
        <f>'Customer Load Sheet'!E47</f>
        <v>0</v>
      </c>
      <c r="F13" s="323">
        <f>'Customer Load Sheet'!F47</f>
        <v>0</v>
      </c>
      <c r="G13" s="324">
        <f>'Customer Load Sheet'!G47</f>
        <v>0</v>
      </c>
      <c r="H13" s="325">
        <f t="shared" si="0"/>
        <v>52</v>
      </c>
      <c r="I13" s="326" t="str">
        <f>'Customer Load Sheet'!H47</f>
        <v xml:space="preserve"> </v>
      </c>
      <c r="J13" s="327"/>
      <c r="K13" s="328">
        <f t="shared" si="1"/>
        <v>0.5</v>
      </c>
      <c r="L13" s="329">
        <f t="shared" si="2"/>
        <v>0.5</v>
      </c>
      <c r="M13" s="330">
        <f t="shared" si="4"/>
        <v>0</v>
      </c>
      <c r="N13" s="330">
        <f t="shared" si="3"/>
        <v>0</v>
      </c>
      <c r="O13" s="331">
        <f t="shared" si="5"/>
        <v>0</v>
      </c>
      <c r="P13" s="332"/>
      <c r="Q13" s="332"/>
      <c r="S13" s="75">
        <f>IF(B32='Customer Load Sheet'!$B$97,ESA!M32,0)</f>
        <v>0</v>
      </c>
      <c r="T13" s="75">
        <f>IF(B32='Customer Load Sheet'!$B$104,ESA!N32,0)</f>
        <v>0</v>
      </c>
      <c r="Y13" s="117"/>
    </row>
    <row r="14" spans="1:25" ht="23.25" customHeight="1" x14ac:dyDescent="0.3">
      <c r="A14" s="1"/>
      <c r="B14" s="336" t="str">
        <f>IF('Customer Load Sheet'!B48=0,"Use for Spacing Only",'Customer Load Sheet'!B48)</f>
        <v>Lighting</v>
      </c>
      <c r="C14" s="322">
        <f>'Customer Load Sheet'!C48</f>
        <v>0</v>
      </c>
      <c r="D14" s="322">
        <f>'Customer Load Sheet'!D48</f>
        <v>0</v>
      </c>
      <c r="E14" s="322">
        <f>'Customer Load Sheet'!E48</f>
        <v>0</v>
      </c>
      <c r="F14" s="323">
        <f>'Customer Load Sheet'!F48</f>
        <v>0</v>
      </c>
      <c r="G14" s="324">
        <f>'Customer Load Sheet'!G48</f>
        <v>0</v>
      </c>
      <c r="H14" s="325">
        <f t="shared" si="0"/>
        <v>52</v>
      </c>
      <c r="I14" s="326" t="str">
        <f>'Customer Load Sheet'!H48</f>
        <v xml:space="preserve"> </v>
      </c>
      <c r="J14" s="327"/>
      <c r="K14" s="328">
        <f t="shared" si="1"/>
        <v>1</v>
      </c>
      <c r="L14" s="329">
        <f t="shared" si="2"/>
        <v>1</v>
      </c>
      <c r="M14" s="330">
        <f t="shared" si="4"/>
        <v>0</v>
      </c>
      <c r="N14" s="330">
        <f t="shared" si="3"/>
        <v>0</v>
      </c>
      <c r="O14" s="331">
        <f t="shared" si="5"/>
        <v>0</v>
      </c>
      <c r="P14" s="332"/>
      <c r="Q14" s="332"/>
      <c r="S14" s="75">
        <f>SUM(S12:S13)</f>
        <v>0</v>
      </c>
      <c r="T14" s="75">
        <f>SUM(T12:T13)</f>
        <v>0</v>
      </c>
      <c r="Y14" s="117"/>
    </row>
    <row r="15" spans="1:25" ht="23.25" customHeight="1" x14ac:dyDescent="0.3">
      <c r="A15" s="1"/>
      <c r="B15" s="336" t="str">
        <f>IF('Customer Load Sheet'!B49=0,"Use for Spacing Only",'Customer Load Sheet'!B49)</f>
        <v>Receptacles</v>
      </c>
      <c r="C15" s="322">
        <f>'Customer Load Sheet'!C49</f>
        <v>0</v>
      </c>
      <c r="D15" s="322">
        <f>'Customer Load Sheet'!D49</f>
        <v>0</v>
      </c>
      <c r="E15" s="322">
        <f>'Customer Load Sheet'!E49</f>
        <v>0</v>
      </c>
      <c r="F15" s="323">
        <f>'Customer Load Sheet'!F49</f>
        <v>0</v>
      </c>
      <c r="G15" s="324">
        <f>'Customer Load Sheet'!G49</f>
        <v>0</v>
      </c>
      <c r="H15" s="325">
        <f t="shared" si="0"/>
        <v>52</v>
      </c>
      <c r="I15" s="326" t="str">
        <f>'Customer Load Sheet'!H49</f>
        <v xml:space="preserve"> </v>
      </c>
      <c r="J15" s="327"/>
      <c r="K15" s="328">
        <f t="shared" si="1"/>
        <v>0.1</v>
      </c>
      <c r="L15" s="329">
        <f t="shared" si="2"/>
        <v>0.1</v>
      </c>
      <c r="M15" s="330">
        <f t="shared" si="4"/>
        <v>0</v>
      </c>
      <c r="N15" s="330">
        <f t="shared" si="3"/>
        <v>0</v>
      </c>
      <c r="O15" s="331">
        <f t="shared" si="5"/>
        <v>0</v>
      </c>
      <c r="P15" s="332"/>
      <c r="Q15" s="332"/>
      <c r="S15" s="75"/>
      <c r="T15" s="75"/>
      <c r="Y15" s="117"/>
    </row>
    <row r="16" spans="1:25" s="227" customFormat="1" ht="23.25" customHeight="1" x14ac:dyDescent="0.3">
      <c r="A16" s="1"/>
      <c r="B16" s="336" t="str">
        <f>IF('Customer Load Sheet'!B50=0,"Use for Spacing Only",'Customer Load Sheet'!B50)</f>
        <v>Laundry</v>
      </c>
      <c r="C16" s="322">
        <f>'Customer Load Sheet'!C50</f>
        <v>0</v>
      </c>
      <c r="D16" s="322">
        <f>'Customer Load Sheet'!D50</f>
        <v>0</v>
      </c>
      <c r="E16" s="322">
        <f>'Customer Load Sheet'!E50</f>
        <v>0</v>
      </c>
      <c r="F16" s="323">
        <f>'Customer Load Sheet'!F50</f>
        <v>0</v>
      </c>
      <c r="G16" s="324">
        <f>'Customer Load Sheet'!G50</f>
        <v>0</v>
      </c>
      <c r="H16" s="325">
        <f t="shared" si="0"/>
        <v>52</v>
      </c>
      <c r="I16" s="326" t="str">
        <f>'Customer Load Sheet'!H50</f>
        <v xml:space="preserve"> </v>
      </c>
      <c r="J16" s="327"/>
      <c r="K16" s="328">
        <f t="shared" si="1"/>
        <v>0.5</v>
      </c>
      <c r="L16" s="329">
        <f t="shared" si="2"/>
        <v>0.5</v>
      </c>
      <c r="M16" s="330">
        <f t="shared" si="4"/>
        <v>0</v>
      </c>
      <c r="N16" s="330">
        <f t="shared" si="3"/>
        <v>0</v>
      </c>
      <c r="O16" s="331">
        <f t="shared" si="5"/>
        <v>0</v>
      </c>
      <c r="P16" s="332"/>
      <c r="Q16" s="332"/>
      <c r="S16" s="75"/>
      <c r="T16" s="75"/>
      <c r="Y16" s="117"/>
    </row>
    <row r="17" spans="1:25" ht="22.5" customHeight="1" x14ac:dyDescent="0.3">
      <c r="A17" s="261"/>
      <c r="B17" s="336" t="str">
        <f>IF('Customer Load Sheet'!B51=0,"Use for Spacing Only",'Customer Load Sheet'!B51)</f>
        <v>Car Charging</v>
      </c>
      <c r="C17" s="337">
        <f>'Customer Load Sheet'!C51</f>
        <v>0</v>
      </c>
      <c r="D17" s="337">
        <f>'Customer Load Sheet'!D51</f>
        <v>0</v>
      </c>
      <c r="E17" s="337">
        <f>'Customer Load Sheet'!E51</f>
        <v>0</v>
      </c>
      <c r="F17" s="338">
        <f>'Customer Load Sheet'!F51</f>
        <v>0</v>
      </c>
      <c r="G17" s="339">
        <f>'Customer Load Sheet'!G51</f>
        <v>0</v>
      </c>
      <c r="H17" s="325">
        <f t="shared" si="0"/>
        <v>52</v>
      </c>
      <c r="I17" s="340" t="str">
        <f>'Customer Load Sheet'!H51</f>
        <v xml:space="preserve"> </v>
      </c>
      <c r="J17" s="341"/>
      <c r="K17" s="342">
        <f t="shared" si="1"/>
        <v>1</v>
      </c>
      <c r="L17" s="329">
        <f t="shared" si="2"/>
        <v>1</v>
      </c>
      <c r="M17" s="343">
        <f t="shared" si="4"/>
        <v>0</v>
      </c>
      <c r="N17" s="343">
        <f t="shared" si="3"/>
        <v>0</v>
      </c>
      <c r="O17" s="344">
        <f t="shared" si="5"/>
        <v>0</v>
      </c>
      <c r="P17" s="345"/>
      <c r="Q17" s="345"/>
      <c r="S17" s="75">
        <f>IF(B4='Customer Load Sheet'!$B$97,ESA!M4,0)</f>
        <v>0</v>
      </c>
      <c r="T17" s="75">
        <f>IF(B4='Customer Load Sheet'!$B$104,ESA!N4,0)</f>
        <v>0</v>
      </c>
      <c r="Y17" s="117"/>
    </row>
    <row r="18" spans="1:25" ht="23.25" customHeight="1" x14ac:dyDescent="0.3">
      <c r="A18" s="261"/>
      <c r="B18" s="336" t="str">
        <f>IF('Customer Load Sheet'!B52=0,"Use for Spacing Only",'Customer Load Sheet'!B52)</f>
        <v>Motor Loads General Purpose</v>
      </c>
      <c r="C18" s="337">
        <f>'Customer Load Sheet'!C52</f>
        <v>0</v>
      </c>
      <c r="D18" s="337">
        <f>'Customer Load Sheet'!D52</f>
        <v>0</v>
      </c>
      <c r="E18" s="337">
        <f>'Customer Load Sheet'!E52</f>
        <v>0</v>
      </c>
      <c r="F18" s="338">
        <f>'Customer Load Sheet'!F52</f>
        <v>0</v>
      </c>
      <c r="G18" s="339">
        <f>'Customer Load Sheet'!G52</f>
        <v>0</v>
      </c>
      <c r="H18" s="325">
        <f t="shared" si="0"/>
        <v>52</v>
      </c>
      <c r="I18" s="340" t="str">
        <f>'Customer Load Sheet'!H52</f>
        <v xml:space="preserve"> </v>
      </c>
      <c r="J18" s="341"/>
      <c r="K18" s="342">
        <f t="shared" ref="K18:K19" si="6">VLOOKUP(B18,COMM_LOAD_TYPE_VLKUP,2,0)</f>
        <v>0.3</v>
      </c>
      <c r="L18" s="329">
        <f t="shared" si="2"/>
        <v>0.3</v>
      </c>
      <c r="M18" s="343">
        <f t="shared" si="4"/>
        <v>0</v>
      </c>
      <c r="N18" s="343">
        <f t="shared" si="3"/>
        <v>0</v>
      </c>
      <c r="O18" s="344">
        <f t="shared" si="5"/>
        <v>0</v>
      </c>
      <c r="P18" s="345"/>
      <c r="Q18" s="345"/>
      <c r="S18" s="75">
        <f>IF(B5='Customer Load Sheet'!$B$97,ESA!M5,0)</f>
        <v>0</v>
      </c>
      <c r="T18" s="75">
        <f>IF(B5='Customer Load Sheet'!$B$104,ESA!N5,0)</f>
        <v>0</v>
      </c>
      <c r="Y18" s="117"/>
    </row>
    <row r="19" spans="1:25" ht="23.25" customHeight="1" x14ac:dyDescent="0.3">
      <c r="A19" s="261"/>
      <c r="B19" s="336" t="str">
        <f>IF('Customer Load Sheet'!B53=0,"Use for Spacing Only",'Customer Load Sheet'!B53)</f>
        <v>Receptacles</v>
      </c>
      <c r="C19" s="322">
        <f>'Customer Load Sheet'!C53</f>
        <v>0</v>
      </c>
      <c r="D19" s="322">
        <f>'Customer Load Sheet'!D53</f>
        <v>0</v>
      </c>
      <c r="E19" s="322">
        <f>'Customer Load Sheet'!E53</f>
        <v>0</v>
      </c>
      <c r="F19" s="323">
        <f>'Customer Load Sheet'!F53</f>
        <v>0</v>
      </c>
      <c r="G19" s="324">
        <f>'Customer Load Sheet'!G53</f>
        <v>0</v>
      </c>
      <c r="H19" s="325">
        <f t="shared" si="0"/>
        <v>52</v>
      </c>
      <c r="I19" s="326" t="str">
        <f>'Customer Load Sheet'!H53</f>
        <v xml:space="preserve"> </v>
      </c>
      <c r="J19" s="327"/>
      <c r="K19" s="342">
        <f t="shared" si="6"/>
        <v>0.1</v>
      </c>
      <c r="L19" s="329">
        <f t="shared" si="2"/>
        <v>0.1</v>
      </c>
      <c r="M19" s="330">
        <f t="shared" si="4"/>
        <v>0</v>
      </c>
      <c r="N19" s="330">
        <f t="shared" si="3"/>
        <v>0</v>
      </c>
      <c r="O19" s="331">
        <f t="shared" si="5"/>
        <v>0</v>
      </c>
      <c r="P19" s="327"/>
      <c r="Q19" s="327"/>
      <c r="S19" s="75">
        <f>IF(B6='Customer Load Sheet'!$B$97,ESA!M6,0)</f>
        <v>0</v>
      </c>
      <c r="T19" s="75">
        <f>IF(B6='Customer Load Sheet'!$B$104,ESA!N6,0)</f>
        <v>0</v>
      </c>
      <c r="Y19" s="117"/>
    </row>
    <row r="20" spans="1:25" ht="48.75" customHeight="1" thickBot="1" x14ac:dyDescent="0.35">
      <c r="A20" s="261"/>
      <c r="B20" s="335" t="str">
        <f>'Customer Load Sheet'!B54</f>
        <v>Total Commercial and  Common</v>
      </c>
      <c r="C20" s="309">
        <f>'Customer Load Sheet'!C54</f>
        <v>0</v>
      </c>
      <c r="D20" s="322">
        <f>'Customer Load Sheet'!D54</f>
        <v>0</v>
      </c>
      <c r="E20" s="322">
        <f>'Customer Load Sheet'!E54</f>
        <v>0</v>
      </c>
      <c r="F20" s="323">
        <f>'Customer Load Sheet'!F54</f>
        <v>0</v>
      </c>
      <c r="G20" s="324">
        <f>'Customer Load Sheet'!G54</f>
        <v>0</v>
      </c>
      <c r="H20" s="333"/>
      <c r="I20" s="335" t="str">
        <f>'Customer Load Sheet'!H54</f>
        <v>Total Commercial and  Common</v>
      </c>
      <c r="J20" s="327"/>
      <c r="K20" s="327"/>
      <c r="L20" s="313" t="s">
        <v>103</v>
      </c>
      <c r="M20" s="334">
        <f>SUM(M4:M19)</f>
        <v>0</v>
      </c>
      <c r="N20" s="334">
        <f t="shared" si="3"/>
        <v>0</v>
      </c>
      <c r="O20" s="397">
        <f>SUM(O4:O19)</f>
        <v>0</v>
      </c>
      <c r="P20" s="398" t="s">
        <v>287</v>
      </c>
      <c r="Q20" s="399">
        <f>IF($P$38=3,($M$20*1000)/($P$37*$P$40*1.732),($M$20*1000)/($P$37*$P$40))</f>
        <v>0</v>
      </c>
      <c r="S20" s="75">
        <f>IF(B7='Customer Load Sheet'!$B$97,ESA!M7,0)</f>
        <v>0</v>
      </c>
      <c r="T20" s="75">
        <f>IF(B7='Customer Load Sheet'!$B$104,ESA!N7,0)</f>
        <v>0</v>
      </c>
      <c r="Y20" s="117"/>
    </row>
    <row r="21" spans="1:25" s="227" customFormat="1" ht="38.25" customHeight="1" thickBot="1" x14ac:dyDescent="0.35">
      <c r="A21" s="1"/>
      <c r="B21" s="64" t="s">
        <v>139</v>
      </c>
      <c r="C21" s="302"/>
      <c r="D21" s="302"/>
      <c r="E21" s="303"/>
      <c r="F21" s="304"/>
      <c r="G21" s="303"/>
      <c r="H21" s="303"/>
      <c r="I21" s="305"/>
      <c r="J21" s="306"/>
      <c r="K21" s="307"/>
      <c r="L21" s="308"/>
      <c r="M21" s="308"/>
      <c r="N21" s="396"/>
      <c r="O21" s="403" t="s">
        <v>234</v>
      </c>
      <c r="P21" s="405" t="s">
        <v>61</v>
      </c>
      <c r="Q21" s="404"/>
      <c r="S21" s="75">
        <f>IF(B8='Customer Load Sheet'!$B$97,ESA!M8,0)</f>
        <v>0</v>
      </c>
      <c r="T21" s="75">
        <f>IF(B8='Customer Load Sheet'!$B$104,ESA!N8,0)</f>
        <v>0</v>
      </c>
      <c r="Y21" s="117"/>
    </row>
    <row r="22" spans="1:25" s="227" customFormat="1" ht="23.25" customHeight="1" x14ac:dyDescent="0.3">
      <c r="A22" s="1"/>
      <c r="B22" s="336" t="str">
        <f>IF('Customer Load Sheet'!B57=0,"Use for Spacing Only",'Customer Load Sheet'!B57)</f>
        <v>Laundry</v>
      </c>
      <c r="C22" s="322">
        <f>'Customer Load Sheet'!C57</f>
        <v>0</v>
      </c>
      <c r="D22" s="322">
        <f>'Customer Load Sheet'!D57</f>
        <v>0</v>
      </c>
      <c r="E22" s="322">
        <f>'Customer Load Sheet'!E57</f>
        <v>0</v>
      </c>
      <c r="F22" s="322">
        <f>'Customer Load Sheet'!F57</f>
        <v>0</v>
      </c>
      <c r="G22" s="322">
        <f>'Customer Load Sheet'!G57</f>
        <v>0</v>
      </c>
      <c r="H22" s="187">
        <f t="shared" ref="H22:H29" si="7">VLOOKUP(B22,RES_LOAD_TYPE_NON_HVAC_VLKUP,3,0)</f>
        <v>52</v>
      </c>
      <c r="I22" s="297" t="str">
        <f>'Customer Load Sheet'!H57</f>
        <v xml:space="preserve"> </v>
      </c>
      <c r="J22" s="105"/>
      <c r="K22" s="298">
        <f t="shared" ref="K22:K29" si="8">VLOOKUP(B22,RES_LOAD_TYPE_NON_HVAC_VLKUP,2,0)</f>
        <v>0.5</v>
      </c>
      <c r="L22" s="299">
        <f t="shared" ref="L22:L29" si="9">VLOOKUP(B22,RES_LOAD_TYPE_NON_HVAC_VLKUP,2,0)</f>
        <v>0.5</v>
      </c>
      <c r="M22" s="300">
        <f t="shared" ref="M22:M29" si="10">C22*L22*$P$22</f>
        <v>0</v>
      </c>
      <c r="N22" s="300">
        <f t="shared" ref="N22:N33" si="11">M22/P$40</f>
        <v>0</v>
      </c>
      <c r="O22" s="400">
        <f>M22*H22*G22</f>
        <v>0</v>
      </c>
      <c r="P22" s="401">
        <f>VLOOKUP(P21,ESA!$B$57:$C$67,2)</f>
        <v>1</v>
      </c>
      <c r="Q22" s="402"/>
      <c r="S22" s="75">
        <f>IF(B9='Customer Load Sheet'!$B$97,ESA!M9,0)</f>
        <v>0</v>
      </c>
      <c r="T22" s="75">
        <f>IF(B9='Customer Load Sheet'!$B$104,ESA!N9,0)</f>
        <v>0</v>
      </c>
      <c r="Y22" s="117"/>
    </row>
    <row r="23" spans="1:25" s="227" customFormat="1" ht="23.25" customHeight="1" x14ac:dyDescent="0.3">
      <c r="A23" s="1"/>
      <c r="B23" s="336" t="str">
        <f>IF('Customer Load Sheet'!B58=0,"Use for Spacing Only",'Customer Load Sheet'!B58)</f>
        <v>Motor Loads Semi Continuous</v>
      </c>
      <c r="C23" s="322">
        <f>'Customer Load Sheet'!C58</f>
        <v>0</v>
      </c>
      <c r="D23" s="322">
        <f>'Customer Load Sheet'!D58</f>
        <v>0</v>
      </c>
      <c r="E23" s="322">
        <f>'Customer Load Sheet'!E58</f>
        <v>0</v>
      </c>
      <c r="F23" s="322">
        <f>'Customer Load Sheet'!F58</f>
        <v>0</v>
      </c>
      <c r="G23" s="322">
        <f>'Customer Load Sheet'!G58</f>
        <v>0</v>
      </c>
      <c r="H23" s="187">
        <f t="shared" si="7"/>
        <v>52</v>
      </c>
      <c r="I23" s="297" t="str">
        <f>'Customer Load Sheet'!H58</f>
        <v xml:space="preserve"> </v>
      </c>
      <c r="J23" s="105"/>
      <c r="K23" s="298">
        <f t="shared" si="8"/>
        <v>0.5</v>
      </c>
      <c r="L23" s="299">
        <f t="shared" si="9"/>
        <v>0.5</v>
      </c>
      <c r="M23" s="300">
        <f t="shared" si="10"/>
        <v>0</v>
      </c>
      <c r="N23" s="300">
        <f t="shared" si="11"/>
        <v>0</v>
      </c>
      <c r="O23" s="109">
        <f t="shared" ref="O23:O29" si="12">M23*H23*G23</f>
        <v>0</v>
      </c>
      <c r="P23" s="347" t="s">
        <v>282</v>
      </c>
      <c r="Q23" s="301"/>
      <c r="S23" s="75">
        <f>IF(B10='Customer Load Sheet'!$B$97,ESA!M10,0)</f>
        <v>0</v>
      </c>
      <c r="T23" s="75">
        <f>IF(B10='Customer Load Sheet'!$B$104,ESA!N10,0)</f>
        <v>0</v>
      </c>
      <c r="Y23" s="117"/>
    </row>
    <row r="24" spans="1:25" s="227" customFormat="1" ht="23.25" customHeight="1" x14ac:dyDescent="0.3">
      <c r="A24" s="1"/>
      <c r="B24" s="336" t="str">
        <f>IF('Customer Load Sheet'!B59=0,"Use for Spacing Only",'Customer Load Sheet'!B59)</f>
        <v>Motor Loads Semi Continuous</v>
      </c>
      <c r="C24" s="322">
        <f>'Customer Load Sheet'!C59</f>
        <v>0</v>
      </c>
      <c r="D24" s="322">
        <f>'Customer Load Sheet'!D59</f>
        <v>0</v>
      </c>
      <c r="E24" s="322">
        <f>'Customer Load Sheet'!E59</f>
        <v>0</v>
      </c>
      <c r="F24" s="322">
        <f>'Customer Load Sheet'!F59</f>
        <v>0</v>
      </c>
      <c r="G24" s="322">
        <f>'Customer Load Sheet'!G59</f>
        <v>0</v>
      </c>
      <c r="H24" s="187">
        <f t="shared" si="7"/>
        <v>52</v>
      </c>
      <c r="I24" s="297" t="str">
        <f>'Customer Load Sheet'!H59</f>
        <v xml:space="preserve"> </v>
      </c>
      <c r="J24" s="105"/>
      <c r="K24" s="298">
        <f t="shared" si="8"/>
        <v>0.5</v>
      </c>
      <c r="L24" s="299">
        <f t="shared" si="9"/>
        <v>0.5</v>
      </c>
      <c r="M24" s="300">
        <f t="shared" si="10"/>
        <v>0</v>
      </c>
      <c r="N24" s="300">
        <f t="shared" si="11"/>
        <v>0</v>
      </c>
      <c r="O24" s="109">
        <f t="shared" si="12"/>
        <v>0</v>
      </c>
      <c r="P24" s="346">
        <f>'Customer Load Sheet'!C34</f>
        <v>0</v>
      </c>
      <c r="Q24" s="301"/>
      <c r="S24" s="75">
        <f>IF(B11='Customer Load Sheet'!$B$97,ESA!M11,0)</f>
        <v>0</v>
      </c>
      <c r="T24" s="75">
        <f>IF(B11='Customer Load Sheet'!$B$104,ESA!N11,0)</f>
        <v>0</v>
      </c>
      <c r="Y24" s="117"/>
    </row>
    <row r="25" spans="1:25" s="227" customFormat="1" ht="23.25" customHeight="1" x14ac:dyDescent="0.3">
      <c r="A25" s="1"/>
      <c r="B25" s="336" t="str">
        <f>IF('Customer Load Sheet'!B60=0,"Use for Spacing Only",'Customer Load Sheet'!B60)</f>
        <v>Cooking Loads</v>
      </c>
      <c r="C25" s="322">
        <f>'Customer Load Sheet'!C60</f>
        <v>0</v>
      </c>
      <c r="D25" s="322">
        <f>'Customer Load Sheet'!D60</f>
        <v>0</v>
      </c>
      <c r="E25" s="322">
        <f>'Customer Load Sheet'!E60</f>
        <v>0</v>
      </c>
      <c r="F25" s="322">
        <f>'Customer Load Sheet'!F60</f>
        <v>0</v>
      </c>
      <c r="G25" s="322">
        <f>'Customer Load Sheet'!G60</f>
        <v>0</v>
      </c>
      <c r="H25" s="187">
        <f t="shared" si="7"/>
        <v>52</v>
      </c>
      <c r="I25" s="297" t="str">
        <f>'Customer Load Sheet'!H60</f>
        <v xml:space="preserve"> </v>
      </c>
      <c r="J25" s="105"/>
      <c r="K25" s="298">
        <f t="shared" si="8"/>
        <v>0.4</v>
      </c>
      <c r="L25" s="299">
        <f t="shared" si="9"/>
        <v>0.4</v>
      </c>
      <c r="M25" s="300">
        <f t="shared" si="10"/>
        <v>0</v>
      </c>
      <c r="N25" s="300">
        <f t="shared" si="11"/>
        <v>0</v>
      </c>
      <c r="O25" s="109">
        <f t="shared" si="12"/>
        <v>0</v>
      </c>
      <c r="P25" s="301"/>
      <c r="Q25" s="301"/>
      <c r="S25" s="75">
        <f>IF(B12='Customer Load Sheet'!$B$97,ESA!M12,0)</f>
        <v>0</v>
      </c>
      <c r="T25" s="75">
        <f>IF(B12='Customer Load Sheet'!$B$104,ESA!N12,0)</f>
        <v>0</v>
      </c>
      <c r="Y25" s="117"/>
    </row>
    <row r="26" spans="1:25" s="227" customFormat="1" ht="23.25" customHeight="1" x14ac:dyDescent="0.3">
      <c r="A26" s="1"/>
      <c r="B26" s="336" t="str">
        <f>IF('Customer Load Sheet'!B61=0,"Use for Spacing Only",'Customer Load Sheet'!B61)</f>
        <v>Cooking Loads</v>
      </c>
      <c r="C26" s="322">
        <f>'Customer Load Sheet'!C61</f>
        <v>0</v>
      </c>
      <c r="D26" s="322">
        <f>'Customer Load Sheet'!D61</f>
        <v>0</v>
      </c>
      <c r="E26" s="322">
        <f>'Customer Load Sheet'!E61</f>
        <v>0</v>
      </c>
      <c r="F26" s="322">
        <f>'Customer Load Sheet'!F61</f>
        <v>0</v>
      </c>
      <c r="G26" s="322">
        <f>'Customer Load Sheet'!G61</f>
        <v>0</v>
      </c>
      <c r="H26" s="187">
        <f t="shared" si="7"/>
        <v>52</v>
      </c>
      <c r="I26" s="297" t="str">
        <f>'Customer Load Sheet'!H61</f>
        <v xml:space="preserve"> </v>
      </c>
      <c r="J26" s="105"/>
      <c r="K26" s="298">
        <f t="shared" si="8"/>
        <v>0.4</v>
      </c>
      <c r="L26" s="299">
        <f t="shared" si="9"/>
        <v>0.4</v>
      </c>
      <c r="M26" s="300">
        <f t="shared" si="10"/>
        <v>0</v>
      </c>
      <c r="N26" s="300">
        <f t="shared" si="11"/>
        <v>0</v>
      </c>
      <c r="O26" s="109">
        <f t="shared" si="12"/>
        <v>0</v>
      </c>
      <c r="P26" s="301"/>
      <c r="Q26" s="301"/>
      <c r="S26" s="75">
        <f>IF(B13='Customer Load Sheet'!$B$97,ESA!M13,0)</f>
        <v>0</v>
      </c>
      <c r="T26" s="75">
        <f>IF(B13='Customer Load Sheet'!$B$104,ESA!N13,0)</f>
        <v>0</v>
      </c>
      <c r="Y26" s="117"/>
    </row>
    <row r="27" spans="1:25" s="227" customFormat="1" ht="23.25" customHeight="1" x14ac:dyDescent="0.3">
      <c r="A27" s="1"/>
      <c r="B27" s="336" t="str">
        <f>IF('Customer Load Sheet'!B62=0,"Use for Spacing Only",'Customer Load Sheet'!B62)</f>
        <v>Lighting</v>
      </c>
      <c r="C27" s="322">
        <f>'Customer Load Sheet'!C62</f>
        <v>0</v>
      </c>
      <c r="D27" s="322">
        <f>'Customer Load Sheet'!D62</f>
        <v>0</v>
      </c>
      <c r="E27" s="322">
        <f>'Customer Load Sheet'!E62</f>
        <v>0</v>
      </c>
      <c r="F27" s="322">
        <f>'Customer Load Sheet'!F62</f>
        <v>0</v>
      </c>
      <c r="G27" s="322">
        <f>'Customer Load Sheet'!G62</f>
        <v>0</v>
      </c>
      <c r="H27" s="187">
        <f t="shared" si="7"/>
        <v>52</v>
      </c>
      <c r="I27" s="297" t="str">
        <f>'Customer Load Sheet'!H62</f>
        <v xml:space="preserve"> </v>
      </c>
      <c r="J27" s="105"/>
      <c r="K27" s="298">
        <f t="shared" si="8"/>
        <v>1</v>
      </c>
      <c r="L27" s="299">
        <f t="shared" si="9"/>
        <v>1</v>
      </c>
      <c r="M27" s="300">
        <f t="shared" si="10"/>
        <v>0</v>
      </c>
      <c r="N27" s="300">
        <f t="shared" si="11"/>
        <v>0</v>
      </c>
      <c r="O27" s="109">
        <f t="shared" si="12"/>
        <v>0</v>
      </c>
      <c r="P27" s="301"/>
      <c r="Q27" s="301"/>
      <c r="S27" s="75">
        <f>IF(B14='Customer Load Sheet'!$B$97,ESA!M14,0)</f>
        <v>0</v>
      </c>
      <c r="T27" s="75">
        <f>IF(B14='Customer Load Sheet'!$B$104,ESA!N14,0)</f>
        <v>0</v>
      </c>
      <c r="Y27" s="117"/>
    </row>
    <row r="28" spans="1:25" s="227" customFormat="1" ht="23.25" customHeight="1" x14ac:dyDescent="0.3">
      <c r="A28" s="1"/>
      <c r="B28" s="336" t="str">
        <f>IF('Customer Load Sheet'!B63=0,"Use for Spacing Only",'Customer Load Sheet'!B63)</f>
        <v>Laundry</v>
      </c>
      <c r="C28" s="322">
        <f>'Customer Load Sheet'!C63</f>
        <v>0</v>
      </c>
      <c r="D28" s="322">
        <f>'Customer Load Sheet'!D63</f>
        <v>0</v>
      </c>
      <c r="E28" s="322">
        <f>'Customer Load Sheet'!E63</f>
        <v>0</v>
      </c>
      <c r="F28" s="322">
        <f>'Customer Load Sheet'!F63</f>
        <v>0</v>
      </c>
      <c r="G28" s="322">
        <f>'Customer Load Sheet'!G63</f>
        <v>0</v>
      </c>
      <c r="H28" s="187">
        <f t="shared" si="7"/>
        <v>52</v>
      </c>
      <c r="I28" s="297" t="str">
        <f>'Customer Load Sheet'!H63</f>
        <v xml:space="preserve"> </v>
      </c>
      <c r="J28" s="105"/>
      <c r="K28" s="298">
        <f t="shared" si="8"/>
        <v>0.5</v>
      </c>
      <c r="L28" s="299">
        <f t="shared" si="9"/>
        <v>0.5</v>
      </c>
      <c r="M28" s="300">
        <f t="shared" si="10"/>
        <v>0</v>
      </c>
      <c r="N28" s="300">
        <f t="shared" si="11"/>
        <v>0</v>
      </c>
      <c r="O28" s="109">
        <f t="shared" si="12"/>
        <v>0</v>
      </c>
      <c r="P28" s="301"/>
      <c r="Q28" s="301"/>
      <c r="S28" s="75">
        <f>IF(B15='Customer Load Sheet'!$B$97,ESA!M15,0)</f>
        <v>0</v>
      </c>
      <c r="T28" s="75">
        <f>IF(B15='Customer Load Sheet'!$B$104,ESA!N15,0)</f>
        <v>0</v>
      </c>
      <c r="Y28" s="117"/>
    </row>
    <row r="29" spans="1:25" s="227" customFormat="1" ht="23.25" customHeight="1" x14ac:dyDescent="0.3">
      <c r="A29" s="1"/>
      <c r="B29" s="336" t="str">
        <f>IF('Customer Load Sheet'!B64=0,"Use for Spacing Only",'Customer Load Sheet'!B64)</f>
        <v>Motor Loads Semi Continuous</v>
      </c>
      <c r="C29" s="322">
        <f>'Customer Load Sheet'!C64</f>
        <v>0</v>
      </c>
      <c r="D29" s="322">
        <f>'Customer Load Sheet'!D64</f>
        <v>0</v>
      </c>
      <c r="E29" s="322">
        <f>'Customer Load Sheet'!E64</f>
        <v>0</v>
      </c>
      <c r="F29" s="322">
        <f>'Customer Load Sheet'!F64</f>
        <v>0</v>
      </c>
      <c r="G29" s="322">
        <f>'Customer Load Sheet'!G64</f>
        <v>0</v>
      </c>
      <c r="H29" s="187">
        <f t="shared" si="7"/>
        <v>52</v>
      </c>
      <c r="I29" s="297" t="str">
        <f>'Customer Load Sheet'!H64</f>
        <v xml:space="preserve"> </v>
      </c>
      <c r="J29" s="105"/>
      <c r="K29" s="298">
        <f t="shared" si="8"/>
        <v>0.5</v>
      </c>
      <c r="L29" s="299">
        <f t="shared" si="9"/>
        <v>0.5</v>
      </c>
      <c r="M29" s="300">
        <f t="shared" si="10"/>
        <v>0</v>
      </c>
      <c r="N29" s="300">
        <f t="shared" si="11"/>
        <v>0</v>
      </c>
      <c r="O29" s="109">
        <f t="shared" si="12"/>
        <v>0</v>
      </c>
      <c r="P29" s="301"/>
      <c r="Q29" s="301"/>
      <c r="S29" s="75">
        <f>IF(B16='Customer Load Sheet'!$B$97,ESA!M16,0)</f>
        <v>0</v>
      </c>
      <c r="T29" s="75">
        <f>IF(B16='Customer Load Sheet'!$B$104,ESA!N16,0)</f>
        <v>0</v>
      </c>
      <c r="Y29" s="117"/>
    </row>
    <row r="30" spans="1:25" ht="39" x14ac:dyDescent="0.3">
      <c r="A30" s="10"/>
      <c r="B30" s="64" t="str">
        <f>'Customer Load Sheet'!B65</f>
        <v>Subtotal Apartments-Non Heat</v>
      </c>
      <c r="C30" s="309">
        <f>'Customer Load Sheet'!C65</f>
        <v>0</v>
      </c>
      <c r="D30" s="309">
        <f>'Customer Load Sheet'!D65</f>
        <v>0</v>
      </c>
      <c r="E30" s="309">
        <f>'Customer Load Sheet'!E65</f>
        <v>0</v>
      </c>
      <c r="F30" s="322">
        <f>'Customer Load Sheet'!F65</f>
        <v>0</v>
      </c>
      <c r="G30" s="322">
        <f>'Customer Load Sheet'!G65</f>
        <v>0</v>
      </c>
      <c r="H30" s="309"/>
      <c r="I30" s="335" t="str">
        <f>'Customer Load Sheet'!H65</f>
        <v>SUBTOTAL APT-NON Heat</v>
      </c>
      <c r="J30" s="105"/>
      <c r="K30" s="298"/>
      <c r="L30" s="64" t="s">
        <v>102</v>
      </c>
      <c r="M30" s="311">
        <f>SUM(M22:M29)</f>
        <v>0</v>
      </c>
      <c r="N30" s="311">
        <f t="shared" si="11"/>
        <v>0</v>
      </c>
      <c r="O30" s="63">
        <f>SUM(O22:O29)</f>
        <v>0</v>
      </c>
      <c r="P30" s="301"/>
      <c r="Q30" s="301"/>
      <c r="S30" s="75">
        <f>IF(B17='Customer Load Sheet'!$B$97,ESA!M17,0)</f>
        <v>0</v>
      </c>
      <c r="T30" s="75">
        <f>IF(B17='Customer Load Sheet'!$B$104,ESA!N17,0)</f>
        <v>0</v>
      </c>
      <c r="Y30" s="117"/>
    </row>
    <row r="31" spans="1:25" s="227" customFormat="1" ht="23.25" customHeight="1" x14ac:dyDescent="0.3">
      <c r="A31" s="1"/>
      <c r="B31" s="67" t="str">
        <f>IF('Customer Load Sheet'!B66=0,"Use for Spacing Only",'Customer Load Sheet'!B66)</f>
        <v xml:space="preserve">A/C </v>
      </c>
      <c r="C31" s="309">
        <f>'Customer Load Sheet'!C66</f>
        <v>0</v>
      </c>
      <c r="D31" s="309">
        <f>'Customer Load Sheet'!D66</f>
        <v>0</v>
      </c>
      <c r="E31" s="309">
        <f>'Customer Load Sheet'!E66</f>
        <v>0</v>
      </c>
      <c r="F31" s="322">
        <f>'Customer Load Sheet'!F66</f>
        <v>0</v>
      </c>
      <c r="G31" s="322">
        <f>'Customer Load Sheet'!G66</f>
        <v>0</v>
      </c>
      <c r="H31" s="187">
        <f>VLOOKUP(B31,LOAD_TYPE_RES_HVAC,3,0)</f>
        <v>16</v>
      </c>
      <c r="I31" s="297">
        <f>'Customer Load Sheet'!H66</f>
        <v>0</v>
      </c>
      <c r="J31" s="105"/>
      <c r="K31" s="298">
        <f>VLOOKUP(B31,LOAD_TYPE_RES_HVAC,2,0)</f>
        <v>0.75</v>
      </c>
      <c r="L31" s="299">
        <f>VLOOKUP(B31,LOAD_TYPE_RES_HVAC,2,0)</f>
        <v>0.75</v>
      </c>
      <c r="M31" s="300">
        <f>C31*L31*$P$22</f>
        <v>0</v>
      </c>
      <c r="N31" s="300">
        <f t="shared" si="11"/>
        <v>0</v>
      </c>
      <c r="O31" s="109">
        <f>M31*H31*G31</f>
        <v>0</v>
      </c>
      <c r="P31" s="301"/>
      <c r="Q31" s="301"/>
      <c r="S31" s="75">
        <f>IF(B18='Customer Load Sheet'!$B$97,ESA!M18,0)</f>
        <v>0</v>
      </c>
      <c r="T31" s="75">
        <f>IF(B18='Customer Load Sheet'!$B$104,ESA!N18,0)</f>
        <v>0</v>
      </c>
      <c r="Y31" s="117"/>
    </row>
    <row r="32" spans="1:25" s="227" customFormat="1" ht="23.25" customHeight="1" x14ac:dyDescent="0.3">
      <c r="A32" s="1"/>
      <c r="B32" s="67" t="str">
        <f>IF('Customer Load Sheet'!B67=0,"Use for Spacing Only",'Customer Load Sheet'!B67)</f>
        <v>Heating including Heat Pumps</v>
      </c>
      <c r="C32" s="309">
        <f>'Customer Load Sheet'!C67</f>
        <v>0</v>
      </c>
      <c r="D32" s="309">
        <f>'Customer Load Sheet'!D67</f>
        <v>0</v>
      </c>
      <c r="E32" s="309">
        <f>'Customer Load Sheet'!E67</f>
        <v>0</v>
      </c>
      <c r="F32" s="322">
        <f>'Customer Load Sheet'!F67</f>
        <v>0</v>
      </c>
      <c r="G32" s="322">
        <f>'Customer Load Sheet'!G67</f>
        <v>0</v>
      </c>
      <c r="H32" s="187">
        <f>VLOOKUP(B32,LOAD_TYPE_RES_HVAC,3,0)</f>
        <v>36</v>
      </c>
      <c r="I32" s="297">
        <f>'Customer Load Sheet'!H67</f>
        <v>0</v>
      </c>
      <c r="J32" s="105"/>
      <c r="K32" s="298">
        <f>VLOOKUP(B32,LOAD_TYPE_RES_HVAC,2,0)</f>
        <v>0.75</v>
      </c>
      <c r="L32" s="299">
        <f>VLOOKUP(B32,LOAD_TYPE_RES_HVAC,2,0)</f>
        <v>0.75</v>
      </c>
      <c r="M32" s="300">
        <f>C32*L32*$P$22</f>
        <v>0</v>
      </c>
      <c r="N32" s="300">
        <f t="shared" si="11"/>
        <v>0</v>
      </c>
      <c r="O32" s="109">
        <f>M32*H32*G32</f>
        <v>0</v>
      </c>
      <c r="P32" s="301"/>
      <c r="Q32" s="301"/>
      <c r="S32" s="75">
        <f>IF(B19='Customer Load Sheet'!$B$97,ESA!M19,0)</f>
        <v>0</v>
      </c>
      <c r="T32" s="75">
        <f>IF(B19='Customer Load Sheet'!$B$104,ESA!N19,0)</f>
        <v>0</v>
      </c>
      <c r="Y32" s="117"/>
    </row>
    <row r="33" spans="1:20" ht="39" x14ac:dyDescent="0.3">
      <c r="A33" s="10"/>
      <c r="B33" s="64" t="str">
        <f>'Customer Load Sheet'!B68</f>
        <v>Subtotal Apartments-Heat and A/C</v>
      </c>
      <c r="C33" s="309">
        <f>'Customer Load Sheet'!C68</f>
        <v>0</v>
      </c>
      <c r="D33" s="309">
        <f>'Customer Load Sheet'!D68</f>
        <v>0</v>
      </c>
      <c r="E33" s="309">
        <f>'Customer Load Sheet'!E68</f>
        <v>0</v>
      </c>
      <c r="F33" s="322">
        <f>'Customer Load Sheet'!F68</f>
        <v>0</v>
      </c>
      <c r="G33" s="322">
        <f>'Customer Load Sheet'!G68</f>
        <v>0</v>
      </c>
      <c r="H33" s="310"/>
      <c r="I33" s="64" t="str">
        <f>'Customer Load Sheet'!H68</f>
        <v>SUBTOTAL APT-HEAT</v>
      </c>
      <c r="J33" s="105"/>
      <c r="K33" s="298"/>
      <c r="L33" s="64" t="s">
        <v>104</v>
      </c>
      <c r="M33" s="311">
        <f>SUM(M31:M32)</f>
        <v>0</v>
      </c>
      <c r="N33" s="311">
        <f t="shared" si="11"/>
        <v>0</v>
      </c>
      <c r="O33" s="63">
        <f>SUM(O31:O32)</f>
        <v>0</v>
      </c>
      <c r="P33" s="301"/>
      <c r="Q33" s="301"/>
      <c r="S33" s="75">
        <f>SUM(S17:S32)</f>
        <v>0</v>
      </c>
      <c r="T33" s="75">
        <f>SUM(T17:T32)</f>
        <v>0</v>
      </c>
    </row>
    <row r="34" spans="1:20" ht="27.75" customHeight="1" x14ac:dyDescent="0.3">
      <c r="A34" s="10"/>
      <c r="B34" s="64" t="str">
        <f>'Customer Load Sheet'!B70</f>
        <v>Total New Connected Load</v>
      </c>
      <c r="C34" s="309">
        <f>'Customer Load Sheet'!C69</f>
        <v>0</v>
      </c>
      <c r="D34" s="309">
        <f>'Customer Load Sheet'!D69</f>
        <v>0</v>
      </c>
      <c r="E34" s="309">
        <f>'Customer Load Sheet'!E69</f>
        <v>0</v>
      </c>
      <c r="F34" s="322">
        <f>'Customer Load Sheet'!F69</f>
        <v>0</v>
      </c>
      <c r="G34" s="322">
        <f>'Customer Load Sheet'!G69</f>
        <v>0</v>
      </c>
      <c r="H34" s="310"/>
      <c r="I34" s="64" t="str">
        <f>'Customer Load Sheet'!H69</f>
        <v>TOTAL RESIDENTIAL LOADS</v>
      </c>
      <c r="J34" s="105"/>
      <c r="K34" s="298"/>
      <c r="L34" s="64" t="str">
        <f>I34</f>
        <v>TOTAL RESIDENTIAL LOADS</v>
      </c>
      <c r="M34" s="311">
        <f>M33+M30</f>
        <v>0</v>
      </c>
      <c r="N34" s="311">
        <f>N33+N30</f>
        <v>0</v>
      </c>
      <c r="O34" s="311">
        <f>O33+O30</f>
        <v>0</v>
      </c>
      <c r="P34" s="64" t="s">
        <v>286</v>
      </c>
      <c r="Q34" s="312">
        <f>IF($P$38=3,($M$34*1000)/($P$37*$P$40*1.732),($M$34*1000)/($P$37*$P$40))</f>
        <v>0</v>
      </c>
      <c r="S34" s="76">
        <f>SUM(S33+S14+S11)</f>
        <v>0</v>
      </c>
      <c r="T34" s="76">
        <f>SUM(T33+T14+T11)</f>
        <v>0</v>
      </c>
    </row>
    <row r="35" spans="1:20" s="227" customFormat="1" ht="22.5" customHeight="1" x14ac:dyDescent="0.3">
      <c r="A35" s="10"/>
      <c r="B35" s="348"/>
      <c r="C35" s="348"/>
      <c r="D35" s="309">
        <f>'Customer Load Sheet'!D70</f>
        <v>0</v>
      </c>
      <c r="E35" s="309">
        <f>'Customer Load Sheet'!E70</f>
        <v>0</v>
      </c>
      <c r="F35" s="322">
        <f>'Customer Load Sheet'!F70</f>
        <v>0</v>
      </c>
      <c r="G35" s="322" t="str">
        <f>'Customer Load Sheet'!G70</f>
        <v xml:space="preserve"> </v>
      </c>
      <c r="H35" s="310"/>
      <c r="I35" s="297" t="str">
        <f>'Customer Load Sheet'!H70</f>
        <v xml:space="preserve"> </v>
      </c>
      <c r="J35" s="105"/>
      <c r="K35" s="298"/>
      <c r="L35" s="298"/>
      <c r="M35" s="298"/>
      <c r="N35" s="298"/>
      <c r="O35" s="298"/>
      <c r="P35" s="349" t="s">
        <v>505</v>
      </c>
      <c r="Q35" s="350" t="e">
        <f>N34/P24</f>
        <v>#DIV/0!</v>
      </c>
      <c r="S35" s="76"/>
      <c r="T35" s="76"/>
    </row>
    <row r="36" spans="1:20" ht="35.25" customHeight="1" x14ac:dyDescent="0.3">
      <c r="A36" s="10"/>
      <c r="B36" s="35" t="str">
        <f>'Customer Load Sheet'!B70</f>
        <v>Total New Connected Load</v>
      </c>
      <c r="C36" s="238">
        <f>'Customer Load Sheet'!C70</f>
        <v>0</v>
      </c>
      <c r="D36" s="238">
        <f>'Customer Load Sheet'!D70</f>
        <v>0</v>
      </c>
      <c r="E36" s="238">
        <f>'Customer Load Sheet'!E70</f>
        <v>0</v>
      </c>
      <c r="F36" s="238">
        <f>'Customer Load Sheet'!F70</f>
        <v>0</v>
      </c>
      <c r="G36" s="239" t="str">
        <f>'Customer Load Sheet'!G70</f>
        <v xml:space="preserve"> </v>
      </c>
      <c r="H36" s="239"/>
      <c r="I36" s="238" t="str">
        <f>'Customer Load Sheet'!H70</f>
        <v xml:space="preserve"> </v>
      </c>
      <c r="J36" s="53"/>
      <c r="K36" s="53"/>
      <c r="L36" s="232"/>
      <c r="M36" s="233" t="s">
        <v>506</v>
      </c>
      <c r="N36" s="233" t="s">
        <v>507</v>
      </c>
      <c r="S36" s="112"/>
    </row>
    <row r="37" spans="1:20" ht="52" x14ac:dyDescent="0.3">
      <c r="A37" s="10"/>
      <c r="B37" s="2"/>
      <c r="C37" s="2"/>
      <c r="D37" s="2"/>
      <c r="E37" s="2"/>
      <c r="F37" s="2"/>
      <c r="G37" s="2"/>
      <c r="H37" s="2"/>
      <c r="I37" s="2"/>
      <c r="L37" s="242" t="s">
        <v>166</v>
      </c>
      <c r="M37" s="234">
        <f>SUM(M20+M33+M30)-S34-T34+(MAX(S34,T34))</f>
        <v>0</v>
      </c>
      <c r="N37" s="235">
        <f>M37/P$40</f>
        <v>0</v>
      </c>
      <c r="O37" s="27" t="s">
        <v>130</v>
      </c>
      <c r="P37" s="240">
        <f>'Customer Load Sheet'!D26</f>
        <v>208</v>
      </c>
      <c r="Q37" s="10"/>
    </row>
    <row r="38" spans="1:20" ht="65" x14ac:dyDescent="0.3">
      <c r="B38" s="11" t="str">
        <f>'Customer Load Sheet'!B72</f>
        <v>Completed by</v>
      </c>
      <c r="C38" s="573" t="str">
        <f>'Customer Load Sheet'!C72</f>
        <v xml:space="preserve"> </v>
      </c>
      <c r="D38" s="574"/>
      <c r="E38" s="574"/>
      <c r="F38" s="574"/>
      <c r="G38" s="574"/>
      <c r="H38" s="574"/>
      <c r="I38" s="575"/>
      <c r="L38" s="243" t="s">
        <v>257</v>
      </c>
      <c r="M38" s="78"/>
      <c r="N38" s="236">
        <f>M38/$P$40</f>
        <v>0</v>
      </c>
      <c r="O38" s="27" t="s">
        <v>55</v>
      </c>
      <c r="P38" s="29">
        <f>'Customer Load Sheet'!F26</f>
        <v>3</v>
      </c>
      <c r="Q38" s="25" t="s">
        <v>292</v>
      </c>
    </row>
    <row r="39" spans="1:20" ht="32" x14ac:dyDescent="0.3">
      <c r="A39" t="s">
        <v>1</v>
      </c>
      <c r="B39" s="6" t="str">
        <f>'Customer Load Sheet'!B73</f>
        <v>Brief Description of Project or Additional Comments</v>
      </c>
      <c r="C39" s="566" t="str">
        <f>'Customer Load Sheet'!C73:H73</f>
        <v xml:space="preserve"> </v>
      </c>
      <c r="D39" s="567" t="e">
        <f>'Customer Load Sheet'!#REF!</f>
        <v>#REF!</v>
      </c>
      <c r="E39" s="567" t="e">
        <f>'Customer Load Sheet'!#REF!</f>
        <v>#REF!</v>
      </c>
      <c r="F39" s="567" t="e">
        <f>'Customer Load Sheet'!#REF!</f>
        <v>#REF!</v>
      </c>
      <c r="G39" s="567" t="e">
        <f>'Customer Load Sheet'!#REF!</f>
        <v>#REF!</v>
      </c>
      <c r="H39" s="567"/>
      <c r="I39" s="568" t="e">
        <f>'Customer Load Sheet'!#REF!</f>
        <v>#REF!</v>
      </c>
      <c r="L39" s="244" t="s">
        <v>133</v>
      </c>
      <c r="M39" s="109">
        <f>SUM(M38+M37)</f>
        <v>0</v>
      </c>
      <c r="N39" s="237">
        <f>SUM(N38+N37)</f>
        <v>0</v>
      </c>
      <c r="O39" s="27" t="s">
        <v>452</v>
      </c>
      <c r="P39" s="108">
        <f>IF($P$38=3,($M$39*1000)/($P$37*$P$40*1.732),($M$39*1000)/($P$37*$P$38))</f>
        <v>0</v>
      </c>
      <c r="Q39" s="467" t="e">
        <f>P39/'Customer Load Sheet'!F25</f>
        <v>#DIV/0!</v>
      </c>
    </row>
    <row r="40" spans="1:20" ht="65" x14ac:dyDescent="0.3">
      <c r="B40" s="6" t="s">
        <v>140</v>
      </c>
      <c r="C40" s="576"/>
      <c r="D40" s="577"/>
      <c r="E40" s="577"/>
      <c r="F40" s="577"/>
      <c r="G40" s="577"/>
      <c r="H40" s="577"/>
      <c r="I40" s="578"/>
      <c r="L40" s="245" t="s">
        <v>238</v>
      </c>
      <c r="M40" s="78"/>
      <c r="N40" s="236">
        <f>M40/P40</f>
        <v>0</v>
      </c>
      <c r="O40" s="23" t="s">
        <v>151</v>
      </c>
      <c r="P40" s="78">
        <v>0.95</v>
      </c>
    </row>
    <row r="41" spans="1:20" ht="26" x14ac:dyDescent="0.3">
      <c r="C41" s="579"/>
      <c r="D41" s="580"/>
      <c r="E41" s="580"/>
      <c r="F41" s="580"/>
      <c r="G41" s="580"/>
      <c r="H41" s="580"/>
      <c r="I41" s="581"/>
      <c r="L41" s="246" t="s">
        <v>510</v>
      </c>
      <c r="M41" s="98">
        <f>M40+M39</f>
        <v>0</v>
      </c>
      <c r="N41" s="98">
        <f>N40+N39</f>
        <v>0</v>
      </c>
      <c r="O41" s="27" t="s">
        <v>131</v>
      </c>
      <c r="P41" s="466">
        <f>M41*1000/'Customer Load Sheet'!H18</f>
        <v>0</v>
      </c>
      <c r="Q41" s="2"/>
    </row>
    <row r="42" spans="1:20" x14ac:dyDescent="0.25">
      <c r="C42" s="582"/>
      <c r="D42" s="583"/>
      <c r="E42" s="583"/>
      <c r="F42" s="583"/>
      <c r="G42" s="583"/>
      <c r="H42" s="583"/>
      <c r="I42" s="584"/>
      <c r="Q42" s="2"/>
    </row>
    <row r="43" spans="1:20" ht="21.5" thickBot="1" x14ac:dyDescent="0.3">
      <c r="C43" s="99"/>
      <c r="D43" s="99"/>
      <c r="E43" s="99"/>
      <c r="F43" s="99"/>
      <c r="G43" s="99"/>
      <c r="H43" s="99"/>
      <c r="I43" s="99"/>
      <c r="L43" s="247" t="s">
        <v>241</v>
      </c>
      <c r="M43" s="248">
        <f>O20</f>
        <v>0</v>
      </c>
      <c r="O43" s="255" t="s">
        <v>135</v>
      </c>
      <c r="P43" s="111">
        <v>0.14000000000000001</v>
      </c>
    </row>
    <row r="44" spans="1:20" ht="32" thickBot="1" x14ac:dyDescent="0.3">
      <c r="B44" s="588" t="s">
        <v>542</v>
      </c>
      <c r="C44" s="589"/>
      <c r="D44" s="590"/>
      <c r="F44" s="593" t="s">
        <v>549</v>
      </c>
      <c r="G44" s="594"/>
      <c r="H44" s="594"/>
      <c r="I44" s="594"/>
      <c r="J44" s="595"/>
      <c r="L44" s="244" t="s">
        <v>239</v>
      </c>
      <c r="M44" s="249">
        <f>M43*P43</f>
        <v>0</v>
      </c>
      <c r="O44" s="256" t="s">
        <v>244</v>
      </c>
      <c r="P44" s="105"/>
      <c r="Q44" s="2"/>
    </row>
    <row r="45" spans="1:20" ht="15.5" x14ac:dyDescent="0.25">
      <c r="B45" s="585" t="s">
        <v>543</v>
      </c>
      <c r="C45" s="586"/>
      <c r="D45" s="587"/>
      <c r="F45" s="591" t="s">
        <v>545</v>
      </c>
      <c r="G45" s="592"/>
      <c r="H45" s="393">
        <f>'Customer Load Sheet'!C32</f>
        <v>1</v>
      </c>
      <c r="I45" s="596" t="s">
        <v>566</v>
      </c>
      <c r="J45" s="597"/>
      <c r="L45" s="250"/>
      <c r="M45" s="251"/>
      <c r="Q45" s="2"/>
    </row>
    <row r="46" spans="1:20" ht="22" x14ac:dyDescent="0.35">
      <c r="B46" s="558" t="str">
        <f>'Transmission-Distribution Plan'!C67&amp; " * "&amp;'Transmission-Distribution Plan'!G67</f>
        <v>1 * U3TD3GFAPFE</v>
      </c>
      <c r="C46" s="559"/>
      <c r="D46" s="560"/>
      <c r="E46" s="227"/>
      <c r="F46" s="569" t="s">
        <v>548</v>
      </c>
      <c r="G46" s="570"/>
      <c r="H46" s="394">
        <f>'Customer Load Sheet'!C33</f>
        <v>1</v>
      </c>
      <c r="I46" s="596"/>
      <c r="J46" s="597"/>
      <c r="L46" s="244" t="s">
        <v>242</v>
      </c>
      <c r="M46" s="252">
        <f>O34</f>
        <v>0</v>
      </c>
    </row>
    <row r="47" spans="1:20" ht="32.5" x14ac:dyDescent="0.35">
      <c r="B47" s="558" t="str">
        <f>'Transmission-Distribution Plan'!D67&amp; " KVA"</f>
        <v>150 KVA</v>
      </c>
      <c r="C47" s="559"/>
      <c r="D47" s="560"/>
      <c r="E47" s="227"/>
      <c r="F47" s="569" t="s">
        <v>547</v>
      </c>
      <c r="G47" s="570"/>
      <c r="H47" s="394">
        <f>'Customer Load Sheet'!F33</f>
        <v>0</v>
      </c>
      <c r="I47" s="596"/>
      <c r="J47" s="597"/>
      <c r="L47" s="253" t="s">
        <v>243</v>
      </c>
      <c r="M47" s="254">
        <f>M46*P43</f>
        <v>0</v>
      </c>
      <c r="O47" s="227"/>
      <c r="P47" s="227"/>
    </row>
    <row r="48" spans="1:20" ht="16" thickBot="1" x14ac:dyDescent="0.4">
      <c r="B48" s="558" t="str">
        <f>'Transmission-Distribution Plan'!F67</f>
        <v xml:space="preserve">D866043E </v>
      </c>
      <c r="C48" s="559"/>
      <c r="D48" s="560"/>
      <c r="E48" s="227"/>
      <c r="F48" s="571" t="s">
        <v>546</v>
      </c>
      <c r="G48" s="572"/>
      <c r="H48" s="395">
        <f>'Customer Load Sheet'!C34</f>
        <v>0</v>
      </c>
      <c r="I48" s="598"/>
      <c r="J48" s="599"/>
      <c r="O48" s="227"/>
      <c r="P48" s="227"/>
    </row>
    <row r="49" spans="2:16" ht="15.5" x14ac:dyDescent="0.35">
      <c r="B49" s="558" t="str">
        <f>'Transmission-Distribution Plan'!E67</f>
        <v>PADXMR 3P 150K 12GY/7.2 208Y/120P F NT E</v>
      </c>
      <c r="C49" s="559"/>
      <c r="D49" s="560"/>
      <c r="E49" s="227"/>
      <c r="F49" s="227"/>
      <c r="G49" s="227"/>
      <c r="O49" s="227"/>
      <c r="P49" s="227"/>
    </row>
    <row r="50" spans="2:16" ht="15.5" x14ac:dyDescent="0.35">
      <c r="B50" s="426"/>
      <c r="C50" s="427"/>
      <c r="D50" s="428"/>
      <c r="E50" s="227"/>
      <c r="F50" s="227"/>
      <c r="G50" s="227"/>
      <c r="O50" s="227"/>
      <c r="P50" s="227"/>
    </row>
    <row r="51" spans="2:16" ht="15.5" x14ac:dyDescent="0.35">
      <c r="B51" s="564" t="s">
        <v>544</v>
      </c>
      <c r="C51" s="556"/>
      <c r="D51" s="565"/>
      <c r="E51" s="227"/>
      <c r="F51" s="227"/>
      <c r="G51" s="227"/>
      <c r="O51" s="227"/>
      <c r="P51" s="227"/>
    </row>
    <row r="52" spans="2:16" ht="16" thickBot="1" x14ac:dyDescent="0.4">
      <c r="B52" s="561" t="str">
        <f>'Customer Load Sheet'!H32</f>
        <v>Service Center</v>
      </c>
      <c r="C52" s="562"/>
      <c r="D52" s="563"/>
      <c r="E52" s="227"/>
      <c r="F52" s="227"/>
      <c r="G52" s="227"/>
      <c r="O52" s="227"/>
      <c r="P52" s="227"/>
    </row>
    <row r="53" spans="2:16" x14ac:dyDescent="0.25">
      <c r="D53" s="227"/>
      <c r="E53" s="227"/>
      <c r="F53" s="227"/>
      <c r="G53" s="227"/>
      <c r="O53" s="227"/>
      <c r="P53" s="227"/>
    </row>
    <row r="54" spans="2:16" x14ac:dyDescent="0.25">
      <c r="D54" s="227"/>
      <c r="E54" s="227"/>
      <c r="F54" s="227"/>
      <c r="G54" s="227"/>
      <c r="O54" s="227"/>
      <c r="P54" s="227"/>
    </row>
    <row r="55" spans="2:16" x14ac:dyDescent="0.25">
      <c r="O55" s="227"/>
      <c r="P55" s="227"/>
    </row>
    <row r="56" spans="2:16" ht="13" x14ac:dyDescent="0.3">
      <c r="B56" s="14" t="s">
        <v>114</v>
      </c>
      <c r="C56" s="13" t="s">
        <v>43</v>
      </c>
      <c r="O56" s="227"/>
      <c r="P56" s="227"/>
    </row>
    <row r="57" spans="2:16" x14ac:dyDescent="0.25">
      <c r="B57" s="16" t="s">
        <v>117</v>
      </c>
      <c r="C57" s="17">
        <v>0.63</v>
      </c>
      <c r="O57" s="227"/>
      <c r="P57" s="227"/>
    </row>
    <row r="58" spans="2:16" x14ac:dyDescent="0.25">
      <c r="B58" s="16" t="s">
        <v>118</v>
      </c>
      <c r="C58" s="17">
        <v>0.53</v>
      </c>
      <c r="O58" s="227"/>
      <c r="P58" s="227"/>
    </row>
    <row r="59" spans="2:16" x14ac:dyDescent="0.25">
      <c r="B59" s="16" t="s">
        <v>123</v>
      </c>
      <c r="C59" s="17">
        <v>0.49</v>
      </c>
      <c r="O59" s="227"/>
      <c r="P59" s="227"/>
    </row>
    <row r="60" spans="2:16" x14ac:dyDescent="0.25">
      <c r="B60" s="26" t="s">
        <v>115</v>
      </c>
      <c r="C60" s="17">
        <v>1</v>
      </c>
      <c r="L60" s="227"/>
      <c r="M60" s="227"/>
      <c r="N60" s="227"/>
      <c r="O60" s="227"/>
      <c r="P60" s="227"/>
    </row>
    <row r="61" spans="2:16" ht="12.75" customHeight="1" x14ac:dyDescent="0.25">
      <c r="B61" s="16" t="s">
        <v>119</v>
      </c>
      <c r="C61" s="17">
        <v>0.46</v>
      </c>
      <c r="L61" s="227"/>
      <c r="M61" s="227"/>
      <c r="N61" s="227"/>
      <c r="O61" s="227"/>
      <c r="P61" s="227"/>
    </row>
    <row r="62" spans="2:16" x14ac:dyDescent="0.25">
      <c r="B62" s="16" t="s">
        <v>120</v>
      </c>
      <c r="C62" s="17">
        <v>0.44</v>
      </c>
    </row>
    <row r="63" spans="2:16" x14ac:dyDescent="0.25">
      <c r="B63" s="16" t="s">
        <v>240</v>
      </c>
      <c r="C63" s="17">
        <v>0.42</v>
      </c>
    </row>
    <row r="64" spans="2:16" x14ac:dyDescent="0.25">
      <c r="B64" s="16" t="s">
        <v>121</v>
      </c>
      <c r="C64" s="17">
        <v>0.41</v>
      </c>
    </row>
    <row r="65" spans="2:16" x14ac:dyDescent="0.25">
      <c r="B65" s="16" t="s">
        <v>122</v>
      </c>
      <c r="C65" s="17">
        <v>0.4</v>
      </c>
    </row>
    <row r="66" spans="2:16" x14ac:dyDescent="0.25">
      <c r="B66" s="16" t="s">
        <v>116</v>
      </c>
      <c r="C66" s="17">
        <v>0.78</v>
      </c>
    </row>
    <row r="67" spans="2:16" x14ac:dyDescent="0.25">
      <c r="B67" s="16" t="s">
        <v>61</v>
      </c>
      <c r="C67" s="17">
        <v>1</v>
      </c>
    </row>
    <row r="73" spans="2:16" x14ac:dyDescent="0.25">
      <c r="P73" t="s">
        <v>1</v>
      </c>
    </row>
  </sheetData>
  <sheetProtection algorithmName="SHA-512" hashValue="ZScPjEWtuZpZRPEX2kPN3hfLBzgF5FfkRyHyW6zNtutYygzW8m8LNo9mrgOP0LT6T0gQPs1VWs5zD5bmGdfaCg==" saltValue="RHQJi1MUitEgmh6oHgFupg==" spinCount="100000" sheet="1" objects="1" scenarios="1"/>
  <protectedRanges>
    <protectedRange sqref="C50:C52" name="Deposit Calculator"/>
  </protectedRanges>
  <mergeCells count="17">
    <mergeCell ref="C38:I38"/>
    <mergeCell ref="C40:I42"/>
    <mergeCell ref="B45:D45"/>
    <mergeCell ref="B46:D46"/>
    <mergeCell ref="B44:D44"/>
    <mergeCell ref="F45:G45"/>
    <mergeCell ref="F46:G46"/>
    <mergeCell ref="F44:J44"/>
    <mergeCell ref="I45:J48"/>
    <mergeCell ref="B47:D47"/>
    <mergeCell ref="B48:D48"/>
    <mergeCell ref="B49:D49"/>
    <mergeCell ref="B52:D52"/>
    <mergeCell ref="B51:D51"/>
    <mergeCell ref="C39:I39"/>
    <mergeCell ref="F47:G47"/>
    <mergeCell ref="F48:G48"/>
  </mergeCells>
  <conditionalFormatting sqref="L30 L33:L34 L4:L19">
    <cfRule type="cellIs" dxfId="5" priority="19" operator="equal">
      <formula>K4</formula>
    </cfRule>
  </conditionalFormatting>
  <conditionalFormatting sqref="L22:L29">
    <cfRule type="cellIs" dxfId="4" priority="7" operator="equal">
      <formula>K22</formula>
    </cfRule>
  </conditionalFormatting>
  <conditionalFormatting sqref="L31">
    <cfRule type="cellIs" dxfId="3" priority="6" operator="equal">
      <formula>K31</formula>
    </cfRule>
  </conditionalFormatting>
  <conditionalFormatting sqref="I33">
    <cfRule type="cellIs" dxfId="2" priority="3" operator="equal">
      <formula>H33</formula>
    </cfRule>
  </conditionalFormatting>
  <conditionalFormatting sqref="I34">
    <cfRule type="cellIs" dxfId="1" priority="2" operator="equal">
      <formula>H34</formula>
    </cfRule>
  </conditionalFormatting>
  <conditionalFormatting sqref="L32">
    <cfRule type="cellIs" dxfId="0" priority="1" operator="equal">
      <formula>K32</formula>
    </cfRule>
  </conditionalFormatting>
  <dataValidations count="1">
    <dataValidation type="list" allowBlank="1" showInputMessage="1" showErrorMessage="1" sqref="P21" xr:uid="{00000000-0002-0000-0100-000000000000}">
      <formula1>Multiple_list</formula1>
    </dataValidation>
  </dataValidations>
  <pageMargins left="0.7" right="0.7" top="0.75" bottom="0.75" header="0.3" footer="0.3"/>
  <pageSetup scale="48" fitToWidth="2" orientation="landscape" r:id="rId1"/>
  <headerFooter>
    <oddHeader>&amp;LESA Sheet &amp;D</oddHeader>
    <oddFooter>&amp;L&amp;D&amp;R&amp;F&amp;C&amp;"Calibri"&amp;11&amp;K000000&amp;"Calibri"&amp;11&amp;K000000&amp;A</oddFooter>
  </headerFooter>
  <rowBreaks count="1" manualBreakCount="1">
    <brk id="35" max="19" man="1"/>
  </rowBreaks>
  <ignoredErrors>
    <ignoredError sqref="C17:G18 I4:O17 H31:H32 L31:L33 H22:H29 L22:L29 I19:J19 I18:J18 M19:O19 M18:O18" unlockedFormula="1"/>
    <ignoredError sqref="N33" 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N183"/>
  <sheetViews>
    <sheetView zoomScaleNormal="100" workbookViewId="0">
      <selection activeCell="M9" sqref="M9"/>
    </sheetView>
  </sheetViews>
  <sheetFormatPr defaultColWidth="8.81640625" defaultRowHeight="12.5" x14ac:dyDescent="0.25"/>
  <cols>
    <col min="1" max="1" width="10.7265625" customWidth="1"/>
    <col min="2" max="2" width="29.26953125" customWidth="1"/>
    <col min="3" max="3" width="16.54296875" customWidth="1"/>
    <col min="4" max="4" width="17.453125" customWidth="1"/>
    <col min="5" max="5" width="22.26953125" customWidth="1"/>
    <col min="6" max="6" width="15.453125" customWidth="1"/>
    <col min="7" max="7" width="11.81640625" customWidth="1"/>
    <col min="8" max="8" width="13" customWidth="1"/>
    <col min="9" max="9" width="13.453125" customWidth="1"/>
    <col min="10" max="10" width="11.26953125" customWidth="1"/>
    <col min="14" max="14" width="20.1796875" customWidth="1"/>
    <col min="15" max="37" width="9.1796875" customWidth="1"/>
  </cols>
  <sheetData>
    <row r="1" spans="1:9" ht="13" thickBot="1" x14ac:dyDescent="0.3">
      <c r="A1" s="613" t="s">
        <v>63</v>
      </c>
      <c r="B1" s="69" t="s">
        <v>64</v>
      </c>
      <c r="C1" s="610" t="str">
        <f>'Customer Load Sheet'!C13</f>
        <v xml:space="preserve"> </v>
      </c>
      <c r="D1" s="611"/>
      <c r="E1" s="611"/>
      <c r="F1" s="611"/>
      <c r="G1" s="611"/>
      <c r="H1" s="612"/>
    </row>
    <row r="2" spans="1:9" ht="14.5" thickBot="1" x14ac:dyDescent="0.35">
      <c r="A2" s="614"/>
      <c r="B2" s="70" t="s">
        <v>325</v>
      </c>
      <c r="C2" s="625" t="str">
        <f>'Customer Load Sheet'!C11</f>
        <v xml:space="preserve"> </v>
      </c>
      <c r="D2" s="626"/>
      <c r="E2" s="627" t="s">
        <v>12</v>
      </c>
      <c r="F2" s="627"/>
      <c r="G2" s="641" t="str">
        <f>'Customer Load Sheet'!C12</f>
        <v xml:space="preserve"> </v>
      </c>
      <c r="H2" s="642"/>
    </row>
    <row r="3" spans="1:9" ht="13" thickBot="1" x14ac:dyDescent="0.3">
      <c r="A3" s="614"/>
      <c r="B3" s="70" t="s">
        <v>11</v>
      </c>
      <c r="C3" s="628" t="str">
        <f>('Customer Load Sheet'!C9&amp;"       "&amp;'Customer Load Sheet'!E9)</f>
        <v xml:space="preserve">         </v>
      </c>
      <c r="D3" s="629"/>
      <c r="E3" s="629"/>
      <c r="F3" s="629"/>
      <c r="G3" s="57"/>
      <c r="H3" s="58"/>
    </row>
    <row r="4" spans="1:9" ht="13" thickBot="1" x14ac:dyDescent="0.3">
      <c r="A4" s="614"/>
      <c r="B4" s="70" t="s">
        <v>65</v>
      </c>
      <c r="C4" s="9" t="s">
        <v>13</v>
      </c>
      <c r="D4" s="36" t="str">
        <f>'Customer Load Sheet'!D14</f>
        <v xml:space="preserve"> </v>
      </c>
      <c r="E4" s="38" t="s">
        <v>14</v>
      </c>
      <c r="F4" s="36" t="str">
        <f>'Customer Load Sheet'!F14</f>
        <v xml:space="preserve"> </v>
      </c>
      <c r="G4" s="38" t="s">
        <v>15</v>
      </c>
      <c r="H4" s="222" t="str">
        <f>'Customer Load Sheet'!H14</f>
        <v xml:space="preserve"> </v>
      </c>
      <c r="I4" s="34"/>
    </row>
    <row r="5" spans="1:9" ht="13" thickBot="1" x14ac:dyDescent="0.3">
      <c r="A5" s="614"/>
      <c r="B5" s="70" t="s">
        <v>66</v>
      </c>
      <c r="C5" s="630" t="str">
        <f>'Customer Load Sheet'!C15</f>
        <v xml:space="preserve"> </v>
      </c>
      <c r="D5" s="631"/>
      <c r="E5" s="631"/>
      <c r="F5" s="631"/>
      <c r="G5" s="631"/>
      <c r="H5" s="632"/>
    </row>
    <row r="6" spans="1:9" ht="13" thickBot="1" x14ac:dyDescent="0.3">
      <c r="A6" s="614"/>
      <c r="B6" s="70" t="s">
        <v>67</v>
      </c>
      <c r="C6" s="630" t="str">
        <f>'Customer Load Sheet'!C17</f>
        <v xml:space="preserve"> </v>
      </c>
      <c r="D6" s="631"/>
      <c r="E6" s="631"/>
      <c r="F6" s="631"/>
      <c r="G6" s="631"/>
      <c r="H6" s="632"/>
    </row>
    <row r="7" spans="1:9" ht="13" thickBot="1" x14ac:dyDescent="0.3">
      <c r="A7" s="615"/>
      <c r="B7" s="71" t="s">
        <v>68</v>
      </c>
      <c r="C7" s="620" t="str">
        <f>'Customer Load Sheet'!C18</f>
        <v xml:space="preserve"> </v>
      </c>
      <c r="D7" s="621"/>
      <c r="E7" s="621"/>
      <c r="F7" s="622"/>
      <c r="G7" s="59" t="s">
        <v>18</v>
      </c>
      <c r="H7" s="223">
        <f>'Customer Load Sheet'!H18</f>
        <v>1000</v>
      </c>
      <c r="I7" s="33"/>
    </row>
    <row r="8" spans="1:9" ht="13.5" thickBot="1" x14ac:dyDescent="0.35">
      <c r="A8" s="32"/>
      <c r="B8" s="32"/>
      <c r="C8" s="33"/>
      <c r="D8" s="33"/>
      <c r="E8" s="33"/>
      <c r="F8" s="33"/>
      <c r="G8" s="33"/>
      <c r="H8" s="33"/>
      <c r="I8" s="33"/>
    </row>
    <row r="9" spans="1:9" ht="24" customHeight="1" x14ac:dyDescent="0.25">
      <c r="A9" s="638" t="s">
        <v>75</v>
      </c>
      <c r="B9" s="217" t="s">
        <v>70</v>
      </c>
      <c r="C9" s="189" t="s">
        <v>71</v>
      </c>
      <c r="D9" s="190" t="str">
        <f>'Customer Load Sheet'!C21</f>
        <v>New</v>
      </c>
      <c r="E9" s="192" t="s">
        <v>69</v>
      </c>
      <c r="F9" s="206" t="s">
        <v>29</v>
      </c>
      <c r="G9" s="194" t="s">
        <v>27</v>
      </c>
      <c r="H9" s="196">
        <f>'Customer Load Sheet'!F26</f>
        <v>3</v>
      </c>
    </row>
    <row r="10" spans="1:9" ht="14" x14ac:dyDescent="0.3">
      <c r="A10" s="639"/>
      <c r="B10" s="218" t="s">
        <v>74</v>
      </c>
      <c r="C10" s="211" t="s">
        <v>24</v>
      </c>
      <c r="D10" s="198">
        <f>'Customer Load Sheet'!D26</f>
        <v>208</v>
      </c>
      <c r="E10" s="195" t="s">
        <v>152</v>
      </c>
      <c r="F10" s="197">
        <f>'Customer Load Sheet'!F25</f>
        <v>0</v>
      </c>
      <c r="G10" s="39" t="s">
        <v>26</v>
      </c>
      <c r="H10" s="209">
        <f>'Customer Load Sheet'!H25</f>
        <v>4</v>
      </c>
    </row>
    <row r="11" spans="1:9" ht="13.4" customHeight="1" x14ac:dyDescent="0.25">
      <c r="A11" s="639"/>
      <c r="B11" s="219" t="s">
        <v>474</v>
      </c>
      <c r="C11" s="225" t="s">
        <v>58</v>
      </c>
      <c r="D11" s="53"/>
      <c r="E11" s="40"/>
      <c r="F11" s="40"/>
      <c r="G11" s="53"/>
      <c r="H11" s="214"/>
    </row>
    <row r="12" spans="1:9" x14ac:dyDescent="0.25">
      <c r="A12" s="639"/>
      <c r="B12" s="219" t="s">
        <v>475</v>
      </c>
      <c r="C12" s="225" t="s">
        <v>476</v>
      </c>
      <c r="D12" s="44" t="s">
        <v>484</v>
      </c>
      <c r="E12" s="202"/>
      <c r="F12" s="40"/>
      <c r="G12" s="40"/>
      <c r="H12" s="212"/>
    </row>
    <row r="13" spans="1:9" x14ac:dyDescent="0.25">
      <c r="A13" s="639"/>
      <c r="B13" s="220" t="s">
        <v>78</v>
      </c>
      <c r="C13" s="225" t="s">
        <v>108</v>
      </c>
      <c r="F13" s="53"/>
      <c r="G13" s="53"/>
      <c r="H13" s="214"/>
    </row>
    <row r="14" spans="1:9" x14ac:dyDescent="0.25">
      <c r="A14" s="639"/>
      <c r="B14" s="220" t="s">
        <v>488</v>
      </c>
      <c r="C14" s="119">
        <v>150</v>
      </c>
      <c r="D14" s="220"/>
      <c r="E14" s="53"/>
      <c r="F14" s="53"/>
      <c r="G14" s="53"/>
      <c r="H14" s="214"/>
    </row>
    <row r="15" spans="1:9" x14ac:dyDescent="0.25">
      <c r="A15" s="639"/>
      <c r="B15" s="219" t="s">
        <v>77</v>
      </c>
      <c r="C15" s="213">
        <v>1</v>
      </c>
      <c r="D15" s="204" t="s">
        <v>483</v>
      </c>
      <c r="E15" s="213">
        <v>1</v>
      </c>
      <c r="F15" s="53"/>
      <c r="G15" s="200"/>
      <c r="H15" s="191"/>
    </row>
    <row r="16" spans="1:9" x14ac:dyDescent="0.25">
      <c r="A16" s="639"/>
      <c r="B16" s="218" t="s">
        <v>489</v>
      </c>
      <c r="C16" s="213">
        <v>5</v>
      </c>
      <c r="D16" s="53"/>
      <c r="E16" s="44"/>
      <c r="F16" s="44"/>
      <c r="G16" s="44"/>
      <c r="H16" s="208"/>
    </row>
    <row r="17" spans="1:11" x14ac:dyDescent="0.25">
      <c r="A17" s="639"/>
      <c r="B17" s="218" t="s">
        <v>147</v>
      </c>
      <c r="C17" s="213" t="s">
        <v>625</v>
      </c>
      <c r="D17" s="53"/>
      <c r="E17" s="60"/>
      <c r="F17" s="44"/>
      <c r="G17" s="44"/>
      <c r="H17" s="208"/>
    </row>
    <row r="18" spans="1:11" x14ac:dyDescent="0.25">
      <c r="A18" s="639"/>
      <c r="B18" s="218" t="s">
        <v>148</v>
      </c>
      <c r="C18" s="213" t="s">
        <v>625</v>
      </c>
      <c r="D18" s="41"/>
      <c r="E18" s="42"/>
      <c r="F18" s="48"/>
      <c r="G18" s="48"/>
      <c r="H18" s="210"/>
      <c r="J18" t="s">
        <v>1</v>
      </c>
    </row>
    <row r="19" spans="1:11" ht="19.399999999999999" customHeight="1" thickBot="1" x14ac:dyDescent="0.3">
      <c r="A19" s="640"/>
      <c r="B19" s="221" t="s">
        <v>151</v>
      </c>
      <c r="C19" s="229">
        <f>ESA!P40</f>
        <v>0.95</v>
      </c>
      <c r="D19" s="203" t="s">
        <v>495</v>
      </c>
      <c r="E19" s="226" t="s">
        <v>149</v>
      </c>
      <c r="F19" s="207" t="s">
        <v>150</v>
      </c>
      <c r="G19" s="205"/>
      <c r="H19" s="201"/>
    </row>
    <row r="20" spans="1:11" ht="13" thickBot="1" x14ac:dyDescent="0.3">
      <c r="A20" s="51"/>
      <c r="B20" s="52"/>
      <c r="C20" s="56"/>
      <c r="D20" s="53"/>
      <c r="E20" s="53"/>
      <c r="F20" s="53"/>
      <c r="G20" s="53"/>
      <c r="H20" s="53"/>
      <c r="I20" s="53"/>
      <c r="J20" s="53"/>
    </row>
    <row r="21" spans="1:11" ht="26.5" customHeight="1" thickBot="1" x14ac:dyDescent="0.3">
      <c r="A21" s="619" t="s">
        <v>79</v>
      </c>
      <c r="B21" s="72" t="s">
        <v>33</v>
      </c>
      <c r="C21" s="68" t="str">
        <f>'Customer Load Sheet'!F31</f>
        <v>Self Contained</v>
      </c>
      <c r="D21" s="623" t="s">
        <v>163</v>
      </c>
      <c r="E21" s="624"/>
      <c r="F21" s="54">
        <f>'Customer Load Sheet'!C32</f>
        <v>1</v>
      </c>
      <c r="G21" s="92" t="str">
        <f>'Customer Load Sheet'!D11</f>
        <v>SIC Code</v>
      </c>
      <c r="H21" s="93">
        <f>'Customer Load Sheet'!E11</f>
        <v>0</v>
      </c>
      <c r="I21" s="49"/>
      <c r="J21" s="55"/>
    </row>
    <row r="22" spans="1:11" ht="55.5" customHeight="1" thickBot="1" x14ac:dyDescent="0.3">
      <c r="A22" s="619"/>
      <c r="B22" s="73" t="s">
        <v>80</v>
      </c>
      <c r="C22" s="68" t="str">
        <f>'Customer Load Sheet'!H32</f>
        <v>Service Center</v>
      </c>
      <c r="D22" s="636" t="s">
        <v>40</v>
      </c>
      <c r="E22" s="637"/>
      <c r="F22" s="90" t="str">
        <f>'Customer Load Sheet'!F11</f>
        <v>Revenue Class</v>
      </c>
      <c r="G22" s="91">
        <f>'Customer Load Sheet'!G11</f>
        <v>421</v>
      </c>
      <c r="H22" s="91" t="str">
        <f>'Customer Load Sheet'!F12</f>
        <v>Customer Rate</v>
      </c>
      <c r="I22" s="90" t="str">
        <f>'Customer Load Sheet'!G12</f>
        <v>Rate 310 MGS Secondary</v>
      </c>
      <c r="J22" s="193" t="str">
        <f>'Customer Load Sheet'!H12</f>
        <v xml:space="preserve">     21-400 KW</v>
      </c>
    </row>
    <row r="23" spans="1:11" ht="19" thickBot="1" x14ac:dyDescent="0.3">
      <c r="A23" s="619"/>
      <c r="B23" s="73" t="s">
        <v>82</v>
      </c>
      <c r="C23" s="45" t="s">
        <v>83</v>
      </c>
      <c r="D23" s="79" t="s">
        <v>62</v>
      </c>
      <c r="E23" s="46" t="s">
        <v>84</v>
      </c>
      <c r="F23" s="94" t="s">
        <v>62</v>
      </c>
      <c r="G23" s="43" t="s">
        <v>85</v>
      </c>
      <c r="H23" s="96" t="s">
        <v>1</v>
      </c>
      <c r="I23" s="97" t="s">
        <v>86</v>
      </c>
      <c r="J23" s="89" t="str">
        <f>'Customer Load Sheet'!F31</f>
        <v>Self Contained</v>
      </c>
    </row>
    <row r="24" spans="1:11" ht="59.25" customHeight="1" thickBot="1" x14ac:dyDescent="0.3">
      <c r="A24" s="619"/>
      <c r="B24" s="73" t="s">
        <v>87</v>
      </c>
      <c r="C24" s="224" t="str">
        <f>C21</f>
        <v>Self Contained</v>
      </c>
      <c r="D24" s="602" t="s">
        <v>40</v>
      </c>
      <c r="E24" s="603"/>
      <c r="F24" s="90" t="str">
        <f>'Customer Load Sheet'!D34</f>
        <v>Other Comments on Metering (including # of End Users if applicable or Meter Location Adjustment)</v>
      </c>
      <c r="G24" s="633">
        <f>'Customer Load Sheet'!G34:H34</f>
        <v>0</v>
      </c>
      <c r="H24" s="634"/>
      <c r="I24" s="635"/>
      <c r="J24" s="95" t="s">
        <v>1</v>
      </c>
    </row>
    <row r="25" spans="1:11" ht="26" thickBot="1" x14ac:dyDescent="0.35">
      <c r="A25" s="619"/>
      <c r="B25" s="74" t="s">
        <v>146</v>
      </c>
      <c r="C25" s="106">
        <f>ESA!P39</f>
        <v>0</v>
      </c>
      <c r="D25" s="616" t="s">
        <v>288</v>
      </c>
      <c r="E25" s="616"/>
      <c r="F25" s="617"/>
      <c r="G25" s="617"/>
      <c r="H25" s="617"/>
      <c r="I25" s="617"/>
      <c r="J25" s="618"/>
    </row>
    <row r="27" spans="1:11" ht="13" x14ac:dyDescent="0.3">
      <c r="A27" s="32" t="s">
        <v>36</v>
      </c>
      <c r="B27" s="32" t="s">
        <v>155</v>
      </c>
      <c r="C27" s="62" t="s">
        <v>153</v>
      </c>
      <c r="D27" s="62" t="s">
        <v>154</v>
      </c>
      <c r="E27" s="62" t="s">
        <v>154</v>
      </c>
      <c r="F27" s="33"/>
      <c r="G27" s="33"/>
      <c r="H27" s="33"/>
      <c r="I27" s="33"/>
    </row>
    <row r="28" spans="1:11" ht="26.5" thickBot="1" x14ac:dyDescent="0.35">
      <c r="A28" s="6" t="s">
        <v>1</v>
      </c>
      <c r="B28" s="7" t="str">
        <f>'Customer Load Sheet'!B37</f>
        <v>Enter Load Type-Use drop down in each cell</v>
      </c>
      <c r="C28" s="61" t="s">
        <v>137</v>
      </c>
      <c r="D28" s="23" t="str">
        <f>ESA!M2</f>
        <v>KW New Diversified</v>
      </c>
      <c r="E28" s="23" t="str">
        <f>ESA!N2</f>
        <v>KVA Diversified NEW</v>
      </c>
      <c r="H28" t="s">
        <v>1</v>
      </c>
    </row>
    <row r="29" spans="1:11" ht="12.75" customHeight="1" x14ac:dyDescent="0.25">
      <c r="A29" s="607" t="str">
        <f>'Customer Load Sheet'!A38</f>
        <v>Commercial Loads</v>
      </c>
      <c r="B29" s="351" t="str">
        <f>'Customer Load Sheet'!B38</f>
        <v xml:space="preserve">A/C </v>
      </c>
      <c r="C29" s="258">
        <f>'Customer Load Sheet'!C38</f>
        <v>0</v>
      </c>
      <c r="D29" s="258">
        <f>ESA!M4</f>
        <v>0</v>
      </c>
      <c r="E29" s="258">
        <f>ESA!N4</f>
        <v>0</v>
      </c>
    </row>
    <row r="30" spans="1:11" x14ac:dyDescent="0.25">
      <c r="A30" s="608"/>
      <c r="B30" s="351" t="str">
        <f>'Customer Load Sheet'!B39</f>
        <v>Laundry</v>
      </c>
      <c r="C30" s="258">
        <f>'Customer Load Sheet'!C39</f>
        <v>0</v>
      </c>
      <c r="D30" s="258">
        <f>ESA!M5</f>
        <v>0</v>
      </c>
      <c r="E30" s="258">
        <f>ESA!N5</f>
        <v>0</v>
      </c>
    </row>
    <row r="31" spans="1:11" x14ac:dyDescent="0.25">
      <c r="A31" s="608"/>
      <c r="B31" s="351" t="str">
        <f>'Customer Load Sheet'!B40</f>
        <v>Lighting</v>
      </c>
      <c r="C31" s="258">
        <f>'Customer Load Sheet'!C40</f>
        <v>0</v>
      </c>
      <c r="D31" s="258">
        <f>ESA!M6</f>
        <v>0</v>
      </c>
      <c r="E31" s="258">
        <f>ESA!N6</f>
        <v>0</v>
      </c>
      <c r="G31" s="227"/>
      <c r="H31" s="227"/>
      <c r="I31" s="227"/>
      <c r="J31" s="227"/>
      <c r="K31" s="227"/>
    </row>
    <row r="32" spans="1:11" x14ac:dyDescent="0.25">
      <c r="A32" s="608"/>
      <c r="B32" s="351" t="str">
        <f>'Customer Load Sheet'!B41</f>
        <v>Receptacles</v>
      </c>
      <c r="C32" s="258">
        <f>'Customer Load Sheet'!C41</f>
        <v>0</v>
      </c>
      <c r="D32" s="258">
        <f>ESA!M7</f>
        <v>0</v>
      </c>
      <c r="E32" s="258">
        <f>ESA!N7</f>
        <v>0</v>
      </c>
      <c r="G32" s="227"/>
      <c r="H32" s="227"/>
      <c r="I32" s="227"/>
      <c r="J32" s="227"/>
      <c r="K32" s="227"/>
    </row>
    <row r="33" spans="1:14" ht="12.75" customHeight="1" x14ac:dyDescent="0.25">
      <c r="A33" s="608"/>
      <c r="B33" s="351" t="str">
        <f>'Customer Load Sheet'!B42</f>
        <v>Heating including Heat Pumps</v>
      </c>
      <c r="C33" s="258">
        <f>'Customer Load Sheet'!C42</f>
        <v>0</v>
      </c>
      <c r="D33" s="258">
        <f>ESA!M8</f>
        <v>0</v>
      </c>
      <c r="E33" s="258">
        <f>ESA!N8</f>
        <v>0</v>
      </c>
      <c r="G33" s="227"/>
      <c r="H33" s="227"/>
      <c r="I33" s="227"/>
      <c r="J33" s="227"/>
      <c r="K33" s="227"/>
    </row>
    <row r="34" spans="1:14" x14ac:dyDescent="0.25">
      <c r="A34" s="608"/>
      <c r="B34" s="351" t="str">
        <f>'Customer Load Sheet'!B43</f>
        <v>Cooking Loads</v>
      </c>
      <c r="C34" s="258">
        <f>'Customer Load Sheet'!C43</f>
        <v>0</v>
      </c>
      <c r="D34" s="258">
        <f>ESA!M9</f>
        <v>0</v>
      </c>
      <c r="E34" s="258">
        <f>ESA!N9</f>
        <v>0</v>
      </c>
      <c r="G34" s="227"/>
      <c r="H34" s="227"/>
      <c r="I34" s="227"/>
      <c r="J34" s="227"/>
      <c r="K34" s="227"/>
    </row>
    <row r="35" spans="1:14" x14ac:dyDescent="0.25">
      <c r="A35" s="608"/>
      <c r="B35" s="351" t="str">
        <f>'Customer Load Sheet'!B44</f>
        <v>Motor Loads General Purpose</v>
      </c>
      <c r="C35" s="258">
        <f>'Customer Load Sheet'!C44</f>
        <v>0</v>
      </c>
      <c r="D35" s="258">
        <f>ESA!M10</f>
        <v>0</v>
      </c>
      <c r="E35" s="258">
        <f>ESA!N10</f>
        <v>0</v>
      </c>
      <c r="G35" s="227"/>
      <c r="H35" s="227"/>
      <c r="I35" s="227"/>
      <c r="J35" s="227"/>
      <c r="K35" s="227"/>
    </row>
    <row r="36" spans="1:14" x14ac:dyDescent="0.25">
      <c r="A36" s="608"/>
      <c r="B36" s="351" t="str">
        <f>'Customer Load Sheet'!B45</f>
        <v>Receptacles</v>
      </c>
      <c r="C36" s="258">
        <f>'Customer Load Sheet'!C45</f>
        <v>0</v>
      </c>
      <c r="D36" s="258">
        <f>ESA!M11</f>
        <v>0</v>
      </c>
      <c r="E36" s="258">
        <f>ESA!N11</f>
        <v>0</v>
      </c>
      <c r="G36" s="227"/>
      <c r="H36" s="227"/>
      <c r="I36" s="227"/>
      <c r="J36" s="227"/>
      <c r="K36" s="227"/>
    </row>
    <row r="37" spans="1:14" x14ac:dyDescent="0.25">
      <c r="A37" s="608"/>
      <c r="B37" s="351" t="str">
        <f>'Customer Load Sheet'!B46</f>
        <v>Future Loads</v>
      </c>
      <c r="C37" s="258">
        <f>'Customer Load Sheet'!C46</f>
        <v>0</v>
      </c>
      <c r="D37" s="258">
        <f>ESA!M12</f>
        <v>0</v>
      </c>
      <c r="E37" s="258">
        <f>ESA!N12</f>
        <v>0</v>
      </c>
      <c r="G37" s="227"/>
      <c r="H37" s="227"/>
      <c r="I37" s="227"/>
      <c r="J37" s="227"/>
      <c r="K37" s="227"/>
    </row>
    <row r="38" spans="1:14" ht="12.75" customHeight="1" x14ac:dyDescent="0.25">
      <c r="A38" s="608"/>
      <c r="B38" s="351" t="str">
        <f>'Customer Load Sheet'!B47</f>
        <v>Laundry</v>
      </c>
      <c r="C38" s="258">
        <f>'Customer Load Sheet'!C47</f>
        <v>0</v>
      </c>
      <c r="D38" s="258">
        <f>ESA!M13</f>
        <v>0</v>
      </c>
      <c r="E38" s="258">
        <f>ESA!N13</f>
        <v>0</v>
      </c>
      <c r="G38" s="227"/>
      <c r="H38" s="227"/>
      <c r="I38" s="227"/>
      <c r="J38" s="227"/>
      <c r="K38" s="227"/>
    </row>
    <row r="39" spans="1:14" x14ac:dyDescent="0.25">
      <c r="A39" s="608"/>
      <c r="B39" s="351" t="str">
        <f>'Customer Load Sheet'!B48</f>
        <v>Lighting</v>
      </c>
      <c r="C39" s="258">
        <f>'Customer Load Sheet'!C48</f>
        <v>0</v>
      </c>
      <c r="D39" s="258">
        <f>ESA!M14</f>
        <v>0</v>
      </c>
      <c r="E39" s="258">
        <f>ESA!N14</f>
        <v>0</v>
      </c>
      <c r="G39" s="227"/>
      <c r="H39" s="227"/>
      <c r="I39" s="227"/>
      <c r="J39" s="227"/>
      <c r="K39" s="227"/>
    </row>
    <row r="40" spans="1:14" x14ac:dyDescent="0.25">
      <c r="A40" s="608"/>
      <c r="B40" s="351" t="str">
        <f>'Customer Load Sheet'!B49</f>
        <v>Receptacles</v>
      </c>
      <c r="C40" s="258">
        <f>'Customer Load Sheet'!C49</f>
        <v>0</v>
      </c>
      <c r="D40" s="258">
        <f>ESA!M15</f>
        <v>0</v>
      </c>
      <c r="E40" s="258">
        <f>ESA!N15</f>
        <v>0</v>
      </c>
      <c r="G40" s="227"/>
      <c r="H40" s="227"/>
      <c r="I40" s="227"/>
      <c r="J40" s="227"/>
      <c r="K40" s="227"/>
    </row>
    <row r="41" spans="1:14" x14ac:dyDescent="0.25">
      <c r="A41" s="608"/>
      <c r="B41" s="351" t="str">
        <f>'Customer Load Sheet'!B50</f>
        <v>Laundry</v>
      </c>
      <c r="C41" s="258">
        <f>'Customer Load Sheet'!C50</f>
        <v>0</v>
      </c>
      <c r="D41" s="258">
        <f>ESA!M16</f>
        <v>0</v>
      </c>
      <c r="E41" s="258">
        <f>ESA!N16</f>
        <v>0</v>
      </c>
      <c r="G41" s="227"/>
      <c r="H41" s="227"/>
      <c r="I41" s="227"/>
      <c r="J41" s="227"/>
      <c r="K41" s="227"/>
    </row>
    <row r="42" spans="1:14" x14ac:dyDescent="0.25">
      <c r="A42" s="608"/>
      <c r="B42" s="351" t="str">
        <f>'Customer Load Sheet'!B51</f>
        <v>Car Charging</v>
      </c>
      <c r="C42" s="258">
        <f>'Customer Load Sheet'!C51</f>
        <v>0</v>
      </c>
      <c r="D42" s="258">
        <f>ESA!M17</f>
        <v>0</v>
      </c>
      <c r="E42" s="258">
        <f>ESA!N17</f>
        <v>0</v>
      </c>
      <c r="G42" s="227"/>
      <c r="H42" s="227"/>
      <c r="I42" s="227"/>
      <c r="J42" s="227"/>
      <c r="K42" s="227"/>
    </row>
    <row r="43" spans="1:14" x14ac:dyDescent="0.25">
      <c r="A43" s="608"/>
      <c r="B43" s="351" t="str">
        <f>'Customer Load Sheet'!B52</f>
        <v>Motor Loads General Purpose</v>
      </c>
      <c r="C43" s="258">
        <f>'Customer Load Sheet'!C52</f>
        <v>0</v>
      </c>
      <c r="D43" s="258">
        <f>ESA!M18</f>
        <v>0</v>
      </c>
      <c r="E43" s="258">
        <f>ESA!N18</f>
        <v>0</v>
      </c>
      <c r="G43" s="227"/>
      <c r="H43" s="227"/>
      <c r="I43" s="227"/>
      <c r="J43" s="227"/>
      <c r="K43" s="227"/>
    </row>
    <row r="44" spans="1:14" x14ac:dyDescent="0.25">
      <c r="A44" s="608"/>
      <c r="B44" s="351" t="str">
        <f>'Customer Load Sheet'!B53</f>
        <v>Receptacles</v>
      </c>
      <c r="C44" s="258">
        <f>'Customer Load Sheet'!C53</f>
        <v>0</v>
      </c>
      <c r="D44" s="258">
        <f>ESA!M19</f>
        <v>0</v>
      </c>
      <c r="E44" s="258">
        <f>ESA!N19</f>
        <v>0</v>
      </c>
      <c r="G44" s="227"/>
      <c r="H44" s="227"/>
      <c r="I44" s="227"/>
      <c r="J44" s="227"/>
      <c r="K44" s="227"/>
    </row>
    <row r="45" spans="1:14" s="227" customFormat="1" ht="13.5" thickBot="1" x14ac:dyDescent="0.35">
      <c r="A45" s="609"/>
      <c r="B45" s="352" t="str">
        <f>'Customer Load Sheet'!B54</f>
        <v>Total Commercial and  Common</v>
      </c>
      <c r="C45" s="353">
        <f>'Customer Load Sheet'!C54</f>
        <v>0</v>
      </c>
      <c r="D45" s="353">
        <f>ESA!M20</f>
        <v>0</v>
      </c>
      <c r="E45" s="353">
        <f>ESA!N20</f>
        <v>0</v>
      </c>
    </row>
    <row r="46" spans="1:14" x14ac:dyDescent="0.25">
      <c r="A46" s="604" t="str">
        <f>'Customer Load Sheet'!A57</f>
        <v>Residential Loads</v>
      </c>
      <c r="B46" s="67" t="str">
        <f>'Customer Load Sheet'!B57</f>
        <v>Laundry</v>
      </c>
      <c r="C46" s="258">
        <f>'Customer Load Sheet'!C57</f>
        <v>0</v>
      </c>
      <c r="D46" s="258">
        <f>ESA!M22</f>
        <v>0</v>
      </c>
      <c r="E46" s="258">
        <f>ESA!N22</f>
        <v>0</v>
      </c>
      <c r="G46" s="227"/>
      <c r="H46" s="227"/>
      <c r="I46" s="227"/>
      <c r="J46" s="227"/>
      <c r="K46" s="227"/>
    </row>
    <row r="47" spans="1:14" x14ac:dyDescent="0.25">
      <c r="A47" s="605">
        <f>'Customer Load Sheet'!A39</f>
        <v>0</v>
      </c>
      <c r="B47" s="67" t="str">
        <f>'Customer Load Sheet'!B58</f>
        <v>Motor Loads Semi Continuous</v>
      </c>
      <c r="C47" s="258">
        <f>'Customer Load Sheet'!C58</f>
        <v>0</v>
      </c>
      <c r="D47" s="258">
        <f>ESA!M23</f>
        <v>0</v>
      </c>
      <c r="E47" s="258">
        <f>ESA!N23</f>
        <v>0</v>
      </c>
      <c r="G47" s="227"/>
      <c r="H47" s="227"/>
      <c r="I47" s="227"/>
      <c r="J47" s="227"/>
      <c r="K47" s="227"/>
    </row>
    <row r="48" spans="1:14" x14ac:dyDescent="0.25">
      <c r="A48" s="605">
        <f>'Customer Load Sheet'!A40</f>
        <v>0</v>
      </c>
      <c r="B48" s="67" t="str">
        <f>'Customer Load Sheet'!B59</f>
        <v>Motor Loads Semi Continuous</v>
      </c>
      <c r="C48" s="258">
        <f>'Customer Load Sheet'!C59</f>
        <v>0</v>
      </c>
      <c r="D48" s="258">
        <f>ESA!M24</f>
        <v>0</v>
      </c>
      <c r="E48" s="258">
        <f>ESA!N24</f>
        <v>0</v>
      </c>
      <c r="G48" s="227"/>
      <c r="H48" s="227"/>
      <c r="I48" s="227"/>
      <c r="J48" s="227"/>
      <c r="K48" s="227"/>
      <c r="N48" t="s">
        <v>1</v>
      </c>
    </row>
    <row r="49" spans="1:12" x14ac:dyDescent="0.25">
      <c r="A49" s="605">
        <f>'Customer Load Sheet'!A41</f>
        <v>0</v>
      </c>
      <c r="B49" s="67" t="str">
        <f>'Customer Load Sheet'!B60</f>
        <v>Cooking Loads</v>
      </c>
      <c r="C49" s="258">
        <f>'Customer Load Sheet'!C60</f>
        <v>0</v>
      </c>
      <c r="D49" s="258">
        <f>ESA!M25</f>
        <v>0</v>
      </c>
      <c r="E49" s="258">
        <f>ESA!N25</f>
        <v>0</v>
      </c>
      <c r="G49" s="227"/>
      <c r="H49" s="227"/>
      <c r="I49" s="227"/>
      <c r="J49" s="227"/>
      <c r="K49" s="227"/>
    </row>
    <row r="50" spans="1:12" x14ac:dyDescent="0.25">
      <c r="A50" s="605">
        <f>'Customer Load Sheet'!A42</f>
        <v>0</v>
      </c>
      <c r="B50" s="67" t="str">
        <f>'Customer Load Sheet'!B61</f>
        <v>Cooking Loads</v>
      </c>
      <c r="C50" s="258">
        <f>'Customer Load Sheet'!C61</f>
        <v>0</v>
      </c>
      <c r="D50" s="258">
        <f>ESA!M26</f>
        <v>0</v>
      </c>
      <c r="E50" s="258">
        <f>ESA!N26</f>
        <v>0</v>
      </c>
      <c r="G50" s="227"/>
      <c r="H50" s="227"/>
      <c r="I50" s="227"/>
      <c r="J50" s="227"/>
      <c r="K50" s="227"/>
    </row>
    <row r="51" spans="1:12" ht="12.75" customHeight="1" x14ac:dyDescent="0.25">
      <c r="A51" s="605">
        <f>'Customer Load Sheet'!A43</f>
        <v>0</v>
      </c>
      <c r="B51" s="67" t="str">
        <f>'Customer Load Sheet'!B62</f>
        <v>Lighting</v>
      </c>
      <c r="C51" s="258">
        <f>'Customer Load Sheet'!C62</f>
        <v>0</v>
      </c>
      <c r="D51" s="258">
        <f>ESA!M27</f>
        <v>0</v>
      </c>
      <c r="E51" s="258">
        <f>ESA!N27</f>
        <v>0</v>
      </c>
      <c r="G51" s="227"/>
      <c r="H51" s="227"/>
      <c r="I51" s="227"/>
      <c r="J51" s="227"/>
      <c r="K51" s="227"/>
    </row>
    <row r="52" spans="1:12" x14ac:dyDescent="0.25">
      <c r="A52" s="605">
        <f>'Customer Load Sheet'!A44</f>
        <v>0</v>
      </c>
      <c r="B52" s="67" t="str">
        <f>'Customer Load Sheet'!B63</f>
        <v>Laundry</v>
      </c>
      <c r="C52" s="258">
        <f>'Customer Load Sheet'!C63</f>
        <v>0</v>
      </c>
      <c r="D52" s="258">
        <f>ESA!M28</f>
        <v>0</v>
      </c>
      <c r="E52" s="258">
        <f>ESA!N28</f>
        <v>0</v>
      </c>
      <c r="G52" s="227"/>
      <c r="H52" s="227"/>
      <c r="I52" s="227"/>
      <c r="J52" s="227"/>
      <c r="K52" s="227"/>
    </row>
    <row r="53" spans="1:12" x14ac:dyDescent="0.25">
      <c r="A53" s="605">
        <f>'Customer Load Sheet'!A45</f>
        <v>0</v>
      </c>
      <c r="B53" s="67" t="str">
        <f>'Customer Load Sheet'!B64</f>
        <v>Motor Loads Semi Continuous</v>
      </c>
      <c r="C53" s="258">
        <f>'Customer Load Sheet'!C64</f>
        <v>0</v>
      </c>
      <c r="D53" s="258">
        <f>ESA!M29</f>
        <v>0</v>
      </c>
      <c r="E53" s="258">
        <f>ESA!N29</f>
        <v>0</v>
      </c>
      <c r="G53" s="227"/>
      <c r="H53" s="227"/>
      <c r="I53" s="227"/>
      <c r="J53" s="227"/>
      <c r="K53" s="227"/>
    </row>
    <row r="54" spans="1:12" ht="13" x14ac:dyDescent="0.3">
      <c r="A54" s="605">
        <f>'Customer Load Sheet'!A46</f>
        <v>0</v>
      </c>
      <c r="B54" s="64" t="str">
        <f>'Customer Load Sheet'!B65</f>
        <v>Subtotal Apartments-Non Heat</v>
      </c>
      <c r="C54" s="353">
        <f>'Customer Load Sheet'!C65</f>
        <v>0</v>
      </c>
      <c r="D54" s="353">
        <f>ESA!M30</f>
        <v>0</v>
      </c>
      <c r="E54" s="353">
        <f>ESA!N30</f>
        <v>0</v>
      </c>
      <c r="G54" s="227"/>
      <c r="H54" s="227"/>
      <c r="I54" s="227"/>
      <c r="J54" s="227"/>
      <c r="K54" s="227"/>
    </row>
    <row r="55" spans="1:12" x14ac:dyDescent="0.25">
      <c r="A55" s="605">
        <f>'Customer Load Sheet'!A47</f>
        <v>0</v>
      </c>
      <c r="B55" s="67" t="str">
        <f>'Customer Load Sheet'!B66</f>
        <v xml:space="preserve">A/C </v>
      </c>
      <c r="C55" s="257">
        <f>'Customer Load Sheet'!C66</f>
        <v>0</v>
      </c>
      <c r="D55" s="258">
        <f>ESA!M31</f>
        <v>0</v>
      </c>
      <c r="E55" s="258">
        <f>ESA!N31</f>
        <v>0</v>
      </c>
      <c r="G55" s="227"/>
      <c r="H55" s="227"/>
      <c r="I55" s="227"/>
      <c r="J55" s="227"/>
      <c r="K55" s="227"/>
    </row>
    <row r="56" spans="1:12" x14ac:dyDescent="0.25">
      <c r="A56" s="605">
        <f>'Customer Load Sheet'!A48</f>
        <v>0</v>
      </c>
      <c r="B56" s="67" t="str">
        <f>'Customer Load Sheet'!B67</f>
        <v>Heating including Heat Pumps</v>
      </c>
      <c r="C56" s="257">
        <f>'Customer Load Sheet'!C67</f>
        <v>0</v>
      </c>
      <c r="D56" s="258">
        <f>ESA!M32</f>
        <v>0</v>
      </c>
      <c r="E56" s="258">
        <f>ESA!N32</f>
        <v>0</v>
      </c>
      <c r="G56" s="227"/>
      <c r="H56" s="227"/>
      <c r="I56" s="227"/>
      <c r="J56" s="227"/>
      <c r="K56" s="227"/>
    </row>
    <row r="57" spans="1:12" ht="30" customHeight="1" thickBot="1" x14ac:dyDescent="0.35">
      <c r="A57" s="606">
        <f>'Customer Load Sheet'!A49</f>
        <v>0</v>
      </c>
      <c r="B57" s="64" t="str">
        <f>'Customer Load Sheet'!B68</f>
        <v>Subtotal Apartments-Heat and A/C</v>
      </c>
      <c r="C57" s="354">
        <f>'Customer Load Sheet'!C68</f>
        <v>0</v>
      </c>
      <c r="D57" s="354">
        <f>ESA!M33</f>
        <v>0</v>
      </c>
      <c r="E57" s="354">
        <f>ESA!N33</f>
        <v>0</v>
      </c>
      <c r="G57" s="227"/>
      <c r="H57" s="227"/>
      <c r="I57" s="227"/>
      <c r="J57" s="227"/>
      <c r="K57" s="227"/>
    </row>
    <row r="58" spans="1:12" ht="18.75" customHeight="1" x14ac:dyDescent="0.3">
      <c r="A58" s="10"/>
      <c r="B58" s="64" t="str">
        <f>'Customer Load Sheet'!B69</f>
        <v>Total Residential Loads</v>
      </c>
      <c r="C58" s="63">
        <f>'Customer Load Sheet'!C69</f>
        <v>0</v>
      </c>
      <c r="D58" s="63">
        <f>ESA!M20</f>
        <v>0</v>
      </c>
      <c r="E58" s="63">
        <f>ESA!N20</f>
        <v>0</v>
      </c>
      <c r="G58" s="227"/>
      <c r="H58" s="227"/>
      <c r="I58" s="227"/>
      <c r="J58" s="227"/>
      <c r="K58" s="227"/>
    </row>
    <row r="59" spans="1:12" ht="13" x14ac:dyDescent="0.3">
      <c r="A59" s="10"/>
      <c r="B59" s="355" t="str">
        <f>'Customer Load Sheet'!B70</f>
        <v>Total New Connected Load</v>
      </c>
      <c r="C59" s="63">
        <f>'Customer Load Sheet'!C70</f>
        <v>0</v>
      </c>
      <c r="D59" s="63">
        <f>ESA!M37</f>
        <v>0</v>
      </c>
      <c r="E59" s="65">
        <f>ESA!N37</f>
        <v>0</v>
      </c>
      <c r="G59" s="4"/>
    </row>
    <row r="60" spans="1:12" ht="13" x14ac:dyDescent="0.3">
      <c r="A60" s="32"/>
      <c r="J60" s="4"/>
    </row>
    <row r="61" spans="1:12" ht="13" x14ac:dyDescent="0.3">
      <c r="A61" s="32"/>
      <c r="C61" s="47"/>
      <c r="J61" s="4"/>
    </row>
    <row r="62" spans="1:12" ht="33.75" customHeight="1" x14ac:dyDescent="0.3">
      <c r="A62" s="32"/>
      <c r="B62" s="601" t="s">
        <v>156</v>
      </c>
      <c r="C62" s="601"/>
      <c r="D62" s="601"/>
      <c r="E62" s="66">
        <f>ESA!N38</f>
        <v>0</v>
      </c>
      <c r="F62" s="32" t="s">
        <v>141</v>
      </c>
      <c r="G62" s="600" t="s">
        <v>573</v>
      </c>
      <c r="H62" s="600"/>
      <c r="I62" s="468" t="str">
        <f>'Customer Load Sheet'!D25</f>
        <v>3Ph. 120/208v</v>
      </c>
      <c r="J62" s="4"/>
      <c r="L62" t="s">
        <v>1</v>
      </c>
    </row>
    <row r="63" spans="1:12" ht="33.75" customHeight="1" x14ac:dyDescent="0.3">
      <c r="A63" s="32"/>
      <c r="B63" s="601" t="s">
        <v>157</v>
      </c>
      <c r="C63" s="601"/>
      <c r="D63" s="601"/>
      <c r="E63" s="66">
        <f>ESA!M40</f>
        <v>0</v>
      </c>
      <c r="F63" s="32" t="s">
        <v>141</v>
      </c>
    </row>
    <row r="64" spans="1:12" ht="27" customHeight="1" x14ac:dyDescent="0.35">
      <c r="A64" s="32"/>
      <c r="B64" s="601" t="s">
        <v>158</v>
      </c>
      <c r="C64" s="601"/>
      <c r="D64" s="601"/>
      <c r="E64" s="133">
        <f>ESA!N41</f>
        <v>0</v>
      </c>
      <c r="F64" s="32" t="s">
        <v>141</v>
      </c>
    </row>
    <row r="65" spans="1:92" ht="20.5" customHeight="1" x14ac:dyDescent="0.3">
      <c r="A65" s="32"/>
      <c r="B65" s="121"/>
      <c r="C65" s="121"/>
      <c r="D65" s="121"/>
      <c r="E65" s="32"/>
      <c r="F65" s="32"/>
    </row>
    <row r="66" spans="1:92" ht="51.75" customHeight="1" x14ac:dyDescent="0.3">
      <c r="A66" s="32"/>
      <c r="B66" s="121"/>
      <c r="C66" s="125" t="s">
        <v>324</v>
      </c>
      <c r="D66" s="66" t="s">
        <v>141</v>
      </c>
      <c r="E66" s="126" t="s">
        <v>620</v>
      </c>
      <c r="F66" s="127" t="s">
        <v>619</v>
      </c>
      <c r="G66" s="126" t="s">
        <v>230</v>
      </c>
      <c r="H66" s="126" t="s">
        <v>326</v>
      </c>
    </row>
    <row r="67" spans="1:92" ht="36" customHeight="1" x14ac:dyDescent="0.3">
      <c r="A67" s="32"/>
      <c r="B67" s="124" t="s">
        <v>309</v>
      </c>
      <c r="C67" s="118">
        <v>1</v>
      </c>
      <c r="D67" s="119">
        <f>C14</f>
        <v>150</v>
      </c>
      <c r="E67" s="113" t="s">
        <v>186</v>
      </c>
      <c r="F67" s="131" t="str">
        <f>VLOOKUP(E67,A105:C182,3)</f>
        <v xml:space="preserve">D866043E </v>
      </c>
      <c r="G67" s="131" t="str">
        <f>VLOOKUP(E67,A105:C182,2)</f>
        <v>U3TD3GFAPFE</v>
      </c>
      <c r="H67" s="132" t="s">
        <v>284</v>
      </c>
    </row>
    <row r="68" spans="1:92" ht="56.25" customHeight="1" x14ac:dyDescent="0.3">
      <c r="A68" s="110"/>
    </row>
    <row r="69" spans="1:92" ht="13" x14ac:dyDescent="0.3">
      <c r="A69" s="110"/>
    </row>
    <row r="70" spans="1:92" ht="13" x14ac:dyDescent="0.3">
      <c r="A70" s="110" t="s">
        <v>295</v>
      </c>
    </row>
    <row r="71" spans="1:92" ht="13" x14ac:dyDescent="0.3">
      <c r="A71" s="110" t="s">
        <v>494</v>
      </c>
    </row>
    <row r="72" spans="1:92" ht="13" x14ac:dyDescent="0.3">
      <c r="A72" s="110" t="s">
        <v>448</v>
      </c>
    </row>
    <row r="73" spans="1:92" ht="13" x14ac:dyDescent="0.3">
      <c r="A73" s="110"/>
    </row>
    <row r="74" spans="1:92" ht="13" x14ac:dyDescent="0.3">
      <c r="A74" s="110"/>
    </row>
    <row r="75" spans="1:92" ht="13" x14ac:dyDescent="0.3">
      <c r="A75" s="110"/>
    </row>
    <row r="76" spans="1:92" ht="13" x14ac:dyDescent="0.3">
      <c r="A76" s="110"/>
    </row>
    <row r="77" spans="1:92" s="129" customFormat="1" ht="13" x14ac:dyDescent="0.3">
      <c r="A77" s="128"/>
      <c r="B77" s="130"/>
      <c r="C77" s="130"/>
    </row>
    <row r="78" spans="1:92" s="134" customFormat="1" ht="13" x14ac:dyDescent="0.3">
      <c r="A78" s="135" t="str">
        <f>CONCATENATE(A79,D67)</f>
        <v>xfmr150</v>
      </c>
      <c r="B78" s="228" t="s">
        <v>626</v>
      </c>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row>
    <row r="79" spans="1:92" s="134" customFormat="1" ht="13" x14ac:dyDescent="0.3">
      <c r="A79" s="135" t="s">
        <v>263</v>
      </c>
      <c r="B79" s="228" t="s">
        <v>264</v>
      </c>
      <c r="C79" s="228"/>
      <c r="D79" s="228" t="s">
        <v>449</v>
      </c>
      <c r="E79" s="228" t="s">
        <v>262</v>
      </c>
      <c r="F79" s="228"/>
      <c r="G79" s="228" t="s">
        <v>449</v>
      </c>
      <c r="H79" s="228" t="s">
        <v>265</v>
      </c>
      <c r="I79" s="228"/>
      <c r="J79" s="228" t="s">
        <v>449</v>
      </c>
      <c r="K79" s="228" t="s">
        <v>266</v>
      </c>
      <c r="L79" s="228"/>
      <c r="M79" s="228" t="s">
        <v>449</v>
      </c>
      <c r="N79" s="228" t="s">
        <v>267</v>
      </c>
      <c r="O79" s="228"/>
      <c r="P79" s="228" t="s">
        <v>449</v>
      </c>
      <c r="Q79" s="228" t="s">
        <v>268</v>
      </c>
      <c r="R79" s="228"/>
      <c r="S79" s="228" t="s">
        <v>449</v>
      </c>
      <c r="T79" s="228" t="s">
        <v>269</v>
      </c>
      <c r="U79" s="228"/>
      <c r="V79" s="228" t="s">
        <v>449</v>
      </c>
      <c r="W79" s="228" t="s">
        <v>270</v>
      </c>
      <c r="X79" s="228"/>
      <c r="Y79" s="228" t="s">
        <v>449</v>
      </c>
      <c r="Z79" s="228" t="s">
        <v>271</v>
      </c>
      <c r="AA79" s="228"/>
      <c r="AB79" s="228" t="s">
        <v>449</v>
      </c>
      <c r="AC79" s="228" t="s">
        <v>272</v>
      </c>
      <c r="AD79" s="228"/>
      <c r="AE79" s="228" t="s">
        <v>449</v>
      </c>
      <c r="AF79" s="228" t="s">
        <v>296</v>
      </c>
      <c r="AG79" s="228"/>
      <c r="AH79" s="228" t="s">
        <v>449</v>
      </c>
      <c r="AI79" s="228" t="s">
        <v>273</v>
      </c>
      <c r="AJ79" s="228"/>
      <c r="AK79" s="228" t="s">
        <v>449</v>
      </c>
      <c r="AL79" s="228" t="s">
        <v>274</v>
      </c>
      <c r="AM79" s="228"/>
      <c r="AN79" s="228" t="s">
        <v>449</v>
      </c>
      <c r="AO79" s="228" t="s">
        <v>275</v>
      </c>
      <c r="AP79" s="228"/>
      <c r="AQ79" s="228" t="s">
        <v>449</v>
      </c>
      <c r="AR79" s="228" t="s">
        <v>276</v>
      </c>
      <c r="AS79" s="228"/>
      <c r="AT79" s="228" t="s">
        <v>449</v>
      </c>
      <c r="AU79" s="228" t="s">
        <v>277</v>
      </c>
      <c r="AV79" s="228"/>
      <c r="AW79" s="228" t="s">
        <v>449</v>
      </c>
      <c r="AX79" s="228" t="s">
        <v>278</v>
      </c>
      <c r="AY79" s="228"/>
      <c r="AZ79" s="228" t="s">
        <v>449</v>
      </c>
      <c r="BA79" s="489"/>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c r="CJ79" s="135"/>
      <c r="CK79" s="135"/>
    </row>
    <row r="80" spans="1:92" s="134" customFormat="1" ht="13" x14ac:dyDescent="0.3">
      <c r="A80" s="135">
        <v>10</v>
      </c>
      <c r="B80" s="228" t="s">
        <v>365</v>
      </c>
      <c r="C80" s="228" t="s">
        <v>366</v>
      </c>
      <c r="D80" s="228" t="s">
        <v>367</v>
      </c>
      <c r="E80" s="228" t="s">
        <v>339</v>
      </c>
      <c r="F80" s="228" t="s">
        <v>369</v>
      </c>
      <c r="G80" s="228" t="s">
        <v>173</v>
      </c>
      <c r="H80" s="228" t="s">
        <v>340</v>
      </c>
      <c r="I80" s="228" t="s">
        <v>373</v>
      </c>
      <c r="J80" s="228" t="s">
        <v>178</v>
      </c>
      <c r="K80" s="228" t="s">
        <v>279</v>
      </c>
      <c r="L80" s="228" t="s">
        <v>279</v>
      </c>
      <c r="M80" s="228" t="s">
        <v>279</v>
      </c>
      <c r="N80" s="228" t="s">
        <v>328</v>
      </c>
      <c r="O80" s="228" t="s">
        <v>381</v>
      </c>
      <c r="P80" s="228" t="s">
        <v>183</v>
      </c>
      <c r="Q80" s="228" t="s">
        <v>279</v>
      </c>
      <c r="R80" s="228" t="s">
        <v>279</v>
      </c>
      <c r="S80" s="228" t="s">
        <v>279</v>
      </c>
      <c r="T80" s="228" t="s">
        <v>329</v>
      </c>
      <c r="U80" s="228" t="s">
        <v>185</v>
      </c>
      <c r="V80" s="228" t="s">
        <v>186</v>
      </c>
      <c r="W80" s="228" t="s">
        <v>330</v>
      </c>
      <c r="X80" s="228" t="s">
        <v>388</v>
      </c>
      <c r="Y80" s="228" t="s">
        <v>190</v>
      </c>
      <c r="Z80" s="228" t="s">
        <v>331</v>
      </c>
      <c r="AA80" s="228" t="s">
        <v>191</v>
      </c>
      <c r="AB80" s="228" t="s">
        <v>192</v>
      </c>
      <c r="AC80" s="228" t="s">
        <v>402</v>
      </c>
      <c r="AD80" s="228" t="s">
        <v>403</v>
      </c>
      <c r="AE80" s="228" t="s">
        <v>404</v>
      </c>
      <c r="AF80" s="228" t="s">
        <v>414</v>
      </c>
      <c r="AG80" s="228" t="s">
        <v>415</v>
      </c>
      <c r="AH80" s="228" t="s">
        <v>416</v>
      </c>
      <c r="AI80" s="228" t="s">
        <v>426</v>
      </c>
      <c r="AJ80" s="228" t="s">
        <v>427</v>
      </c>
      <c r="AK80" s="228" t="s">
        <v>428</v>
      </c>
      <c r="AL80" s="228" t="s">
        <v>438</v>
      </c>
      <c r="AM80" s="228" t="s">
        <v>439</v>
      </c>
      <c r="AN80" s="228" t="s">
        <v>440</v>
      </c>
      <c r="AO80" s="228" t="s">
        <v>335</v>
      </c>
      <c r="AP80" s="228" t="s">
        <v>213</v>
      </c>
      <c r="AQ80" s="228" t="s">
        <v>214</v>
      </c>
      <c r="AR80" s="228" t="s">
        <v>441</v>
      </c>
      <c r="AS80" s="228" t="s">
        <v>442</v>
      </c>
      <c r="AT80" s="228" t="s">
        <v>443</v>
      </c>
      <c r="AU80" s="228" t="s">
        <v>444</v>
      </c>
      <c r="AV80" s="228" t="s">
        <v>445</v>
      </c>
      <c r="AW80" s="228" t="s">
        <v>446</v>
      </c>
      <c r="AX80" s="228" t="s">
        <v>338</v>
      </c>
      <c r="AY80" s="228" t="s">
        <v>447</v>
      </c>
      <c r="AZ80" s="228" t="s">
        <v>222</v>
      </c>
      <c r="BA80" s="489"/>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c r="CJ80" s="135"/>
      <c r="CK80" s="135"/>
    </row>
    <row r="81" spans="1:92" s="134" customFormat="1" ht="13" x14ac:dyDescent="0.3">
      <c r="A81" s="135">
        <v>25</v>
      </c>
      <c r="B81" s="228" t="s">
        <v>362</v>
      </c>
      <c r="C81" s="228" t="s">
        <v>368</v>
      </c>
      <c r="D81" s="228" t="s">
        <v>172</v>
      </c>
      <c r="E81" s="487" t="s">
        <v>351</v>
      </c>
      <c r="F81" s="487" t="s">
        <v>370</v>
      </c>
      <c r="G81" s="487" t="s">
        <v>175</v>
      </c>
      <c r="H81" s="228" t="s">
        <v>374</v>
      </c>
      <c r="I81" s="228" t="s">
        <v>375</v>
      </c>
      <c r="J81" s="228" t="s">
        <v>376</v>
      </c>
      <c r="K81" s="228"/>
      <c r="L81" s="228"/>
      <c r="M81" s="228"/>
      <c r="N81" s="228" t="s">
        <v>382</v>
      </c>
      <c r="O81" s="228" t="s">
        <v>383</v>
      </c>
      <c r="P81" s="228" t="s">
        <v>384</v>
      </c>
      <c r="Q81" s="228"/>
      <c r="R81" s="228"/>
      <c r="S81" s="228"/>
      <c r="T81" s="228" t="s">
        <v>353</v>
      </c>
      <c r="U81" s="228" t="s">
        <v>188</v>
      </c>
      <c r="V81" s="228" t="s">
        <v>189</v>
      </c>
      <c r="W81" s="228" t="s">
        <v>389</v>
      </c>
      <c r="X81" s="228" t="s">
        <v>390</v>
      </c>
      <c r="Y81" s="228" t="s">
        <v>391</v>
      </c>
      <c r="Z81" s="228" t="s">
        <v>345</v>
      </c>
      <c r="AA81" s="228" t="s">
        <v>193</v>
      </c>
      <c r="AB81" s="228" t="s">
        <v>194</v>
      </c>
      <c r="AC81" s="228" t="s">
        <v>355</v>
      </c>
      <c r="AD81" s="228" t="s">
        <v>197</v>
      </c>
      <c r="AE81" s="228" t="s">
        <v>198</v>
      </c>
      <c r="AF81" s="228" t="s">
        <v>417</v>
      </c>
      <c r="AG81" s="228" t="s">
        <v>418</v>
      </c>
      <c r="AH81" s="228" t="s">
        <v>419</v>
      </c>
      <c r="AI81" s="228" t="s">
        <v>333</v>
      </c>
      <c r="AJ81" s="228" t="s">
        <v>205</v>
      </c>
      <c r="AK81" s="228" t="s">
        <v>206</v>
      </c>
      <c r="AL81" s="228" t="s">
        <v>334</v>
      </c>
      <c r="AM81" s="228" t="s">
        <v>209</v>
      </c>
      <c r="AN81" s="228" t="s">
        <v>210</v>
      </c>
      <c r="AO81" s="228" t="s">
        <v>349</v>
      </c>
      <c r="AP81" s="228" t="s">
        <v>215</v>
      </c>
      <c r="AQ81" s="228" t="s">
        <v>216</v>
      </c>
      <c r="AR81" s="228" t="s">
        <v>350</v>
      </c>
      <c r="AS81" s="228" t="s">
        <v>219</v>
      </c>
      <c r="AT81" s="228" t="s">
        <v>220</v>
      </c>
      <c r="AU81" s="228" t="s">
        <v>279</v>
      </c>
      <c r="AV81" s="228" t="s">
        <v>279</v>
      </c>
      <c r="AW81" s="228" t="s">
        <v>279</v>
      </c>
      <c r="AX81" s="228" t="s">
        <v>279</v>
      </c>
      <c r="AY81" s="228" t="s">
        <v>279</v>
      </c>
      <c r="AZ81" s="228" t="s">
        <v>279</v>
      </c>
      <c r="BA81" s="489"/>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35"/>
      <c r="CI81" s="135"/>
      <c r="CJ81" s="135"/>
      <c r="CK81" s="135"/>
    </row>
    <row r="82" spans="1:92" s="134" customFormat="1" ht="13" x14ac:dyDescent="0.3">
      <c r="A82" s="135">
        <v>50</v>
      </c>
      <c r="B82" s="228" t="s">
        <v>279</v>
      </c>
      <c r="C82" s="228" t="s">
        <v>279</v>
      </c>
      <c r="D82" s="228" t="s">
        <v>279</v>
      </c>
      <c r="E82" s="228" t="s">
        <v>357</v>
      </c>
      <c r="F82" s="228" t="s">
        <v>371</v>
      </c>
      <c r="G82" s="228" t="s">
        <v>174</v>
      </c>
      <c r="H82" s="228" t="s">
        <v>377</v>
      </c>
      <c r="I82" s="228" t="s">
        <v>378</v>
      </c>
      <c r="J82" s="228" t="s">
        <v>379</v>
      </c>
      <c r="K82" s="228"/>
      <c r="L82" s="228"/>
      <c r="M82" s="228"/>
      <c r="N82" s="228" t="s">
        <v>342</v>
      </c>
      <c r="O82" s="228" t="s">
        <v>385</v>
      </c>
      <c r="P82" s="228" t="s">
        <v>184</v>
      </c>
      <c r="Q82" s="228"/>
      <c r="R82" s="228"/>
      <c r="S82" s="228"/>
      <c r="T82" s="228" t="s">
        <v>343</v>
      </c>
      <c r="U82" s="228" t="s">
        <v>187</v>
      </c>
      <c r="V82" s="228" t="s">
        <v>387</v>
      </c>
      <c r="W82" s="228" t="s">
        <v>344</v>
      </c>
      <c r="X82" s="228" t="s">
        <v>392</v>
      </c>
      <c r="Y82" s="228" t="s">
        <v>290</v>
      </c>
      <c r="Z82" s="228" t="s">
        <v>354</v>
      </c>
      <c r="AA82" s="228" t="s">
        <v>195</v>
      </c>
      <c r="AB82" s="228" t="s">
        <v>196</v>
      </c>
      <c r="AC82" s="228" t="s">
        <v>358</v>
      </c>
      <c r="AD82" s="228" t="s">
        <v>201</v>
      </c>
      <c r="AE82" s="228" t="s">
        <v>202</v>
      </c>
      <c r="AF82" s="228" t="s">
        <v>420</v>
      </c>
      <c r="AG82" s="228" t="s">
        <v>421</v>
      </c>
      <c r="AH82" s="228" t="s">
        <v>422</v>
      </c>
      <c r="AI82" s="228" t="s">
        <v>347</v>
      </c>
      <c r="AJ82" s="228" t="s">
        <v>203</v>
      </c>
      <c r="AK82" s="228" t="s">
        <v>204</v>
      </c>
      <c r="AL82" s="228" t="s">
        <v>348</v>
      </c>
      <c r="AM82" s="228" t="s">
        <v>211</v>
      </c>
      <c r="AN82" s="228" t="s">
        <v>212</v>
      </c>
      <c r="AO82" s="228" t="s">
        <v>279</v>
      </c>
      <c r="AP82" s="228" t="s">
        <v>279</v>
      </c>
      <c r="AQ82" s="228" t="s">
        <v>279</v>
      </c>
      <c r="AR82" s="228" t="s">
        <v>279</v>
      </c>
      <c r="AS82" s="228" t="s">
        <v>279</v>
      </c>
      <c r="AT82" s="228" t="s">
        <v>279</v>
      </c>
      <c r="AU82" s="228"/>
      <c r="AV82" s="228"/>
      <c r="AW82" s="228"/>
      <c r="AX82" s="228"/>
      <c r="AY82" s="228"/>
      <c r="AZ82" s="228"/>
      <c r="BA82" s="489"/>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row>
    <row r="83" spans="1:92" s="134" customFormat="1" ht="13" x14ac:dyDescent="0.3">
      <c r="A83" s="135">
        <v>75</v>
      </c>
      <c r="B83" s="228"/>
      <c r="C83" s="228"/>
      <c r="D83" s="228"/>
      <c r="E83" s="228" t="s">
        <v>359</v>
      </c>
      <c r="F83" s="228" t="s">
        <v>372</v>
      </c>
      <c r="G83" s="228" t="s">
        <v>176</v>
      </c>
      <c r="H83" s="228" t="s">
        <v>363</v>
      </c>
      <c r="I83" s="228" t="s">
        <v>380</v>
      </c>
      <c r="J83" s="228" t="s">
        <v>177</v>
      </c>
      <c r="K83" s="228"/>
      <c r="L83" s="228"/>
      <c r="M83" s="228"/>
      <c r="N83" s="228" t="s">
        <v>352</v>
      </c>
      <c r="O83" s="228" t="s">
        <v>386</v>
      </c>
      <c r="P83" s="228" t="s">
        <v>289</v>
      </c>
      <c r="Q83" s="228"/>
      <c r="R83" s="228"/>
      <c r="S83" s="228"/>
      <c r="T83" s="228" t="s">
        <v>279</v>
      </c>
      <c r="U83" s="228" t="s">
        <v>279</v>
      </c>
      <c r="V83" s="228" t="s">
        <v>279</v>
      </c>
      <c r="W83" s="228" t="s">
        <v>393</v>
      </c>
      <c r="X83" s="228" t="s">
        <v>394</v>
      </c>
      <c r="Y83" s="228" t="s">
        <v>395</v>
      </c>
      <c r="Z83" s="228" t="s">
        <v>396</v>
      </c>
      <c r="AA83" s="228" t="s">
        <v>397</v>
      </c>
      <c r="AB83" s="228" t="s">
        <v>398</v>
      </c>
      <c r="AC83" s="228" t="s">
        <v>360</v>
      </c>
      <c r="AD83" s="228" t="s">
        <v>199</v>
      </c>
      <c r="AE83" s="228" t="s">
        <v>200</v>
      </c>
      <c r="AF83" s="228" t="s">
        <v>423</v>
      </c>
      <c r="AG83" s="228" t="s">
        <v>424</v>
      </c>
      <c r="AH83" s="228" t="s">
        <v>425</v>
      </c>
      <c r="AI83" s="228" t="s">
        <v>356</v>
      </c>
      <c r="AJ83" s="228" t="s">
        <v>207</v>
      </c>
      <c r="AK83" s="228" t="s">
        <v>208</v>
      </c>
      <c r="AL83" s="228" t="s">
        <v>279</v>
      </c>
      <c r="AM83" s="228" t="s">
        <v>279</v>
      </c>
      <c r="AN83" s="228" t="s">
        <v>279</v>
      </c>
      <c r="AO83" s="228"/>
      <c r="AP83" s="228"/>
      <c r="AQ83" s="228"/>
      <c r="AR83" s="228"/>
      <c r="AS83" s="228"/>
      <c r="AT83" s="228"/>
      <c r="AU83" s="228"/>
      <c r="AV83" s="228"/>
      <c r="AW83" s="228"/>
      <c r="AX83" s="228"/>
      <c r="AY83" s="228"/>
      <c r="AZ83" s="228"/>
      <c r="BA83" s="489"/>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row>
    <row r="84" spans="1:92" s="134" customFormat="1" ht="13" x14ac:dyDescent="0.3">
      <c r="A84" s="135">
        <v>100</v>
      </c>
      <c r="B84" s="228"/>
      <c r="C84" s="228"/>
      <c r="D84" s="228"/>
      <c r="E84" s="228" t="s">
        <v>359</v>
      </c>
      <c r="F84" s="228" t="s">
        <v>372</v>
      </c>
      <c r="G84" s="228" t="s">
        <v>176</v>
      </c>
      <c r="H84" s="228" t="s">
        <v>279</v>
      </c>
      <c r="I84" s="228" t="s">
        <v>279</v>
      </c>
      <c r="J84" s="228" t="s">
        <v>279</v>
      </c>
      <c r="K84" s="228"/>
      <c r="L84" s="228"/>
      <c r="M84" s="228"/>
      <c r="N84" s="228" t="s">
        <v>279</v>
      </c>
      <c r="O84" s="228" t="s">
        <v>279</v>
      </c>
      <c r="P84" s="228" t="s">
        <v>279</v>
      </c>
      <c r="Q84" s="228"/>
      <c r="R84" s="228"/>
      <c r="S84" s="228"/>
      <c r="T84" s="228"/>
      <c r="U84" s="228"/>
      <c r="V84" s="228"/>
      <c r="W84" s="228" t="s">
        <v>490</v>
      </c>
      <c r="X84" s="228" t="s">
        <v>491</v>
      </c>
      <c r="Y84" s="228" t="s">
        <v>492</v>
      </c>
      <c r="Z84" s="228" t="s">
        <v>399</v>
      </c>
      <c r="AA84" s="228" t="s">
        <v>400</v>
      </c>
      <c r="AB84" s="228" t="s">
        <v>401</v>
      </c>
      <c r="AC84" s="228" t="s">
        <v>405</v>
      </c>
      <c r="AD84" s="228" t="s">
        <v>406</v>
      </c>
      <c r="AE84" s="228" t="s">
        <v>407</v>
      </c>
      <c r="AF84" s="228" t="s">
        <v>279</v>
      </c>
      <c r="AG84" s="228" t="s">
        <v>279</v>
      </c>
      <c r="AH84" s="228" t="s">
        <v>279</v>
      </c>
      <c r="AI84" s="228" t="s">
        <v>429</v>
      </c>
      <c r="AJ84" s="228" t="s">
        <v>430</v>
      </c>
      <c r="AK84" s="228" t="s">
        <v>431</v>
      </c>
      <c r="AL84" s="228"/>
      <c r="AM84" s="228"/>
      <c r="AN84" s="228"/>
      <c r="AO84" s="228"/>
      <c r="AP84" s="228"/>
      <c r="AQ84" s="228"/>
      <c r="AR84" s="228"/>
      <c r="AS84" s="228"/>
      <c r="AT84" s="228"/>
      <c r="AU84" s="228"/>
      <c r="AV84" s="228"/>
      <c r="AW84" s="228"/>
      <c r="AX84" s="228"/>
      <c r="AY84" s="228"/>
      <c r="AZ84" s="228"/>
      <c r="BA84" s="489"/>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35"/>
      <c r="CI84" s="135"/>
      <c r="CJ84" s="135"/>
      <c r="CK84" s="135"/>
    </row>
    <row r="85" spans="1:92" s="134" customFormat="1" ht="13" x14ac:dyDescent="0.3">
      <c r="A85" s="135">
        <v>112.5</v>
      </c>
      <c r="B85" s="489"/>
      <c r="C85" s="489"/>
      <c r="D85" s="489"/>
      <c r="E85" s="496" t="s">
        <v>351</v>
      </c>
      <c r="F85" s="497" t="s">
        <v>624</v>
      </c>
      <c r="G85" s="498" t="s">
        <v>622</v>
      </c>
      <c r="H85" s="489"/>
      <c r="I85" s="489"/>
      <c r="J85" s="489"/>
      <c r="K85" s="489"/>
      <c r="L85" s="489"/>
      <c r="M85" s="489"/>
      <c r="N85" s="489"/>
      <c r="O85" s="489"/>
      <c r="P85" s="489"/>
      <c r="Q85" s="489"/>
      <c r="R85" s="489"/>
      <c r="S85" s="489"/>
      <c r="T85" s="489"/>
      <c r="U85" s="489"/>
      <c r="V85" s="489"/>
      <c r="W85" s="493" t="s">
        <v>279</v>
      </c>
      <c r="X85" s="494" t="s">
        <v>279</v>
      </c>
      <c r="Y85" s="495" t="s">
        <v>279</v>
      </c>
      <c r="Z85" s="493" t="s">
        <v>279</v>
      </c>
      <c r="AA85" s="494" t="s">
        <v>279</v>
      </c>
      <c r="AB85" s="494" t="s">
        <v>279</v>
      </c>
      <c r="AC85" s="490" t="s">
        <v>408</v>
      </c>
      <c r="AD85" s="491" t="s">
        <v>409</v>
      </c>
      <c r="AE85" s="492" t="s">
        <v>410</v>
      </c>
      <c r="AF85" s="489"/>
      <c r="AG85" s="489"/>
      <c r="AH85" s="489"/>
      <c r="AI85" s="490" t="s">
        <v>432</v>
      </c>
      <c r="AJ85" s="491" t="s">
        <v>433</v>
      </c>
      <c r="AK85" s="492" t="s">
        <v>434</v>
      </c>
      <c r="AL85" s="489"/>
      <c r="AM85" s="489"/>
      <c r="AN85" s="489"/>
      <c r="AO85" s="489"/>
      <c r="AP85" s="489"/>
      <c r="AQ85" s="489"/>
      <c r="AR85" s="489"/>
      <c r="AS85" s="489"/>
      <c r="AT85" s="489"/>
      <c r="AU85" s="489"/>
      <c r="AV85" s="489"/>
      <c r="AW85" s="489"/>
      <c r="AX85" s="489"/>
      <c r="AY85" s="489"/>
      <c r="AZ85" s="489"/>
      <c r="BA85" s="489"/>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c r="CI85" s="135"/>
      <c r="CJ85" s="135"/>
      <c r="CK85" s="135"/>
    </row>
    <row r="86" spans="1:92" s="134" customFormat="1" ht="13" x14ac:dyDescent="0.3">
      <c r="A86" s="135">
        <v>150</v>
      </c>
      <c r="B86" s="489"/>
      <c r="C86" s="489"/>
      <c r="D86" s="228"/>
      <c r="E86" s="228" t="s">
        <v>279</v>
      </c>
      <c r="F86" s="228" t="s">
        <v>279</v>
      </c>
      <c r="G86" s="228" t="s">
        <v>279</v>
      </c>
      <c r="H86" s="228"/>
      <c r="I86" s="489"/>
      <c r="J86" s="489"/>
      <c r="K86" s="489"/>
      <c r="L86" s="489"/>
      <c r="M86" s="489"/>
      <c r="N86" s="489"/>
      <c r="O86" s="489"/>
      <c r="P86" s="489"/>
      <c r="Q86" s="489"/>
      <c r="R86" s="489"/>
      <c r="S86" s="489"/>
      <c r="T86" s="489"/>
      <c r="U86" s="489"/>
      <c r="V86" s="489"/>
      <c r="W86" s="489"/>
      <c r="X86" s="489"/>
      <c r="Y86" s="489"/>
      <c r="Z86" s="489"/>
      <c r="AA86" s="489"/>
      <c r="AB86" s="489"/>
      <c r="AC86" s="490" t="s">
        <v>411</v>
      </c>
      <c r="AD86" s="491" t="s">
        <v>412</v>
      </c>
      <c r="AE86" s="492" t="s">
        <v>413</v>
      </c>
      <c r="AF86" s="489"/>
      <c r="AG86" s="489"/>
      <c r="AH86" s="489"/>
      <c r="AI86" s="490" t="s">
        <v>435</v>
      </c>
      <c r="AJ86" s="491" t="s">
        <v>436</v>
      </c>
      <c r="AK86" s="492" t="s">
        <v>437</v>
      </c>
      <c r="AL86" s="489"/>
      <c r="AM86" s="489"/>
      <c r="AN86" s="489"/>
      <c r="AO86" s="489"/>
      <c r="AP86" s="489"/>
      <c r="AQ86" s="489"/>
      <c r="AR86" s="489"/>
      <c r="AS86" s="489"/>
      <c r="AT86" s="489"/>
      <c r="AU86" s="489"/>
      <c r="AV86" s="489"/>
      <c r="AW86" s="489"/>
      <c r="AX86" s="489"/>
      <c r="AY86" s="489"/>
      <c r="AZ86" s="489"/>
      <c r="BA86" s="489"/>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row>
    <row r="87" spans="1:92" s="134" customFormat="1" ht="13" x14ac:dyDescent="0.3">
      <c r="A87" s="135">
        <v>167</v>
      </c>
      <c r="B87" s="489"/>
      <c r="C87" s="489"/>
      <c r="D87" s="489"/>
      <c r="E87" s="489"/>
      <c r="F87" s="489"/>
      <c r="G87" s="489"/>
      <c r="H87" s="489"/>
      <c r="I87" s="489"/>
      <c r="J87" s="489"/>
      <c r="K87" s="489"/>
      <c r="L87" s="489"/>
      <c r="M87" s="489"/>
      <c r="N87" s="489"/>
      <c r="O87" s="489"/>
      <c r="P87" s="489"/>
      <c r="Q87" s="489"/>
      <c r="R87" s="489"/>
      <c r="S87" s="489"/>
      <c r="T87" s="489"/>
      <c r="U87" s="489"/>
      <c r="V87" s="489"/>
      <c r="W87" s="489"/>
      <c r="X87" s="489"/>
      <c r="Y87" s="489"/>
      <c r="Z87" s="489"/>
      <c r="AA87" s="489"/>
      <c r="AB87" s="489"/>
      <c r="AC87" s="493" t="s">
        <v>279</v>
      </c>
      <c r="AD87" s="494" t="s">
        <v>279</v>
      </c>
      <c r="AE87" s="495" t="s">
        <v>279</v>
      </c>
      <c r="AF87" s="489"/>
      <c r="AG87" s="489"/>
      <c r="AH87" s="489"/>
      <c r="AI87" s="493" t="s">
        <v>279</v>
      </c>
      <c r="AJ87" s="494" t="s">
        <v>279</v>
      </c>
      <c r="AK87" s="495" t="s">
        <v>279</v>
      </c>
      <c r="AL87" s="489"/>
      <c r="AM87" s="489"/>
      <c r="AN87" s="489"/>
      <c r="AO87" s="489"/>
      <c r="AP87" s="489"/>
      <c r="AQ87" s="489"/>
      <c r="AR87" s="489"/>
      <c r="AS87" s="489"/>
      <c r="AT87" s="489"/>
      <c r="AU87" s="489"/>
      <c r="AV87" s="489"/>
      <c r="AW87" s="489"/>
      <c r="AX87" s="489"/>
      <c r="AY87" s="489"/>
      <c r="AZ87" s="489"/>
      <c r="BA87" s="489"/>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c r="CJ87" s="135"/>
      <c r="CK87" s="135"/>
    </row>
    <row r="88" spans="1:92" s="134" customFormat="1" ht="13.5" customHeight="1" x14ac:dyDescent="0.3">
      <c r="A88" s="135">
        <v>300</v>
      </c>
      <c r="B88" s="135"/>
      <c r="C88" s="135"/>
      <c r="D88" s="135"/>
      <c r="E88" s="135"/>
      <c r="F88" s="135"/>
      <c r="G88" s="135"/>
      <c r="H88" s="135"/>
      <c r="I88" s="135"/>
      <c r="J88" s="135" t="s">
        <v>1</v>
      </c>
      <c r="K88" s="135" t="s">
        <v>1</v>
      </c>
      <c r="L88" s="135" t="s">
        <v>1</v>
      </c>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c r="CI88" s="135"/>
      <c r="CJ88" s="135"/>
    </row>
    <row r="89" spans="1:92" s="134" customFormat="1" ht="13" x14ac:dyDescent="0.3">
      <c r="A89" s="135">
        <v>500</v>
      </c>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row>
    <row r="90" spans="1:92" s="134" customFormat="1" ht="13" x14ac:dyDescent="0.3">
      <c r="A90" s="135">
        <v>750</v>
      </c>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135"/>
      <c r="BY90" s="135"/>
      <c r="BZ90" s="135"/>
      <c r="CA90" s="135"/>
      <c r="CB90" s="135"/>
      <c r="CC90" s="135"/>
      <c r="CD90" s="135"/>
      <c r="CE90" s="135"/>
      <c r="CF90" s="135"/>
      <c r="CG90" s="135"/>
      <c r="CH90" s="135"/>
      <c r="CI90" s="135"/>
      <c r="CJ90" s="135"/>
      <c r="CK90" s="135"/>
      <c r="CL90" s="135"/>
      <c r="CM90" s="135"/>
      <c r="CN90" s="135"/>
    </row>
    <row r="91" spans="1:92" s="134" customFormat="1" ht="13" x14ac:dyDescent="0.3">
      <c r="A91" s="135">
        <v>1000</v>
      </c>
      <c r="B91" s="135"/>
      <c r="C91" s="135" t="s">
        <v>1</v>
      </c>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c r="BZ91" s="135"/>
      <c r="CA91" s="135"/>
      <c r="CB91" s="135"/>
      <c r="CC91" s="135"/>
      <c r="CD91" s="135"/>
      <c r="CE91" s="135"/>
      <c r="CF91" s="135"/>
      <c r="CG91" s="135"/>
      <c r="CH91" s="135"/>
      <c r="CI91" s="135"/>
      <c r="CJ91" s="135"/>
      <c r="CK91" s="135"/>
      <c r="CL91" s="135"/>
      <c r="CM91" s="135"/>
      <c r="CN91" s="135"/>
    </row>
    <row r="92" spans="1:92" s="134" customFormat="1" ht="13" x14ac:dyDescent="0.3">
      <c r="A92" s="135">
        <v>1500</v>
      </c>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c r="CI92" s="135"/>
      <c r="CJ92" s="135"/>
      <c r="CK92" s="135"/>
      <c r="CL92" s="135"/>
      <c r="CM92" s="135"/>
      <c r="CN92" s="135"/>
    </row>
    <row r="93" spans="1:92" s="134" customFormat="1" ht="13" x14ac:dyDescent="0.3">
      <c r="A93" s="135">
        <v>2000</v>
      </c>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t="s">
        <v>1</v>
      </c>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135"/>
      <c r="BY93" s="135"/>
      <c r="BZ93" s="135"/>
      <c r="CA93" s="135"/>
      <c r="CB93" s="135"/>
      <c r="CC93" s="135"/>
      <c r="CD93" s="135"/>
      <c r="CE93" s="135"/>
      <c r="CF93" s="135"/>
      <c r="CG93" s="135"/>
      <c r="CH93" s="135"/>
      <c r="CI93" s="135"/>
      <c r="CJ93" s="135"/>
      <c r="CK93" s="135"/>
      <c r="CL93" s="135"/>
      <c r="CM93" s="135"/>
      <c r="CN93" s="135"/>
    </row>
    <row r="94" spans="1:92" s="134" customFormat="1" ht="13" x14ac:dyDescent="0.3">
      <c r="A94" s="135">
        <v>2500</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c r="BZ94" s="135"/>
      <c r="CA94" s="135"/>
      <c r="CB94" s="135"/>
      <c r="CC94" s="135"/>
      <c r="CD94" s="135"/>
      <c r="CE94" s="135"/>
      <c r="CF94" s="135"/>
      <c r="CG94" s="135"/>
      <c r="CH94" s="135"/>
      <c r="CI94" s="135"/>
      <c r="CJ94" s="135"/>
      <c r="CK94" s="135"/>
      <c r="CL94" s="135"/>
      <c r="CM94" s="135"/>
      <c r="CN94" s="135"/>
    </row>
    <row r="95" spans="1:92" s="134" customFormat="1" ht="13" x14ac:dyDescent="0.3">
      <c r="A95" s="135">
        <v>5000</v>
      </c>
      <c r="B95" s="135"/>
      <c r="C95" s="135"/>
      <c r="D95" s="135"/>
      <c r="E95" s="135"/>
      <c r="F95" s="135"/>
      <c r="G95" s="135"/>
      <c r="H95" s="135"/>
      <c r="I95" s="135"/>
      <c r="J95" s="135" t="s">
        <v>1</v>
      </c>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35"/>
      <c r="CI95" s="135"/>
      <c r="CJ95" s="135"/>
      <c r="CK95" s="135"/>
      <c r="CL95" s="135"/>
      <c r="CM95" s="135"/>
      <c r="CN95" s="135"/>
    </row>
    <row r="96" spans="1:92" s="134" customFormat="1" ht="13" x14ac:dyDescent="0.3">
      <c r="A96" s="135">
        <v>7500</v>
      </c>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c r="CI96" s="135"/>
      <c r="CJ96" s="135"/>
      <c r="CK96" s="135"/>
      <c r="CL96" s="135"/>
      <c r="CM96" s="135"/>
      <c r="CN96" s="135"/>
    </row>
    <row r="97" spans="1:92" s="134" customFormat="1" ht="13" x14ac:dyDescent="0.3">
      <c r="A97" s="215" t="s">
        <v>59</v>
      </c>
      <c r="B97" s="215" t="s">
        <v>477</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5"/>
      <c r="CB97" s="135"/>
      <c r="CC97" s="135"/>
      <c r="CD97" s="135"/>
      <c r="CE97" s="135"/>
      <c r="CF97" s="135"/>
      <c r="CG97" s="135"/>
      <c r="CH97" s="135"/>
      <c r="CI97" s="135"/>
      <c r="CJ97" s="135"/>
      <c r="CK97" s="135"/>
      <c r="CL97" s="135"/>
      <c r="CM97" s="135"/>
      <c r="CN97" s="135"/>
    </row>
    <row r="98" spans="1:92" s="134" customFormat="1" ht="13" x14ac:dyDescent="0.3">
      <c r="A98" s="215" t="s">
        <v>476</v>
      </c>
      <c r="B98" s="215" t="s">
        <v>58</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c r="CI98" s="135"/>
      <c r="CJ98" s="135"/>
      <c r="CK98" s="135"/>
      <c r="CL98" s="135"/>
      <c r="CM98" s="135"/>
      <c r="CN98" s="135"/>
    </row>
    <row r="99" spans="1:92" s="134" customFormat="1" ht="13" x14ac:dyDescent="0.3">
      <c r="A99" s="215" t="s">
        <v>58</v>
      </c>
      <c r="B99" s="215" t="s">
        <v>30</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c r="BZ99" s="135"/>
      <c r="CA99" s="135"/>
      <c r="CB99" s="135"/>
      <c r="CC99" s="135"/>
      <c r="CD99" s="135"/>
      <c r="CE99" s="135"/>
      <c r="CF99" s="135"/>
      <c r="CG99" s="135"/>
      <c r="CH99" s="135"/>
      <c r="CI99" s="135"/>
      <c r="CJ99" s="135"/>
      <c r="CK99" s="135"/>
      <c r="CL99" s="135"/>
      <c r="CM99" s="135"/>
      <c r="CN99" s="135"/>
    </row>
    <row r="100" spans="1:92" ht="13" x14ac:dyDescent="0.3">
      <c r="A100" s="215" t="s">
        <v>478</v>
      </c>
      <c r="B100" s="215" t="s">
        <v>479</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135"/>
      <c r="BY100" s="135"/>
      <c r="BZ100" s="135"/>
      <c r="CA100" s="135"/>
      <c r="CB100" s="135"/>
      <c r="CC100" s="135"/>
      <c r="CD100" s="135"/>
      <c r="CE100" s="135"/>
      <c r="CF100" s="135"/>
      <c r="CG100" s="135"/>
      <c r="CH100" s="135"/>
      <c r="CI100" s="135"/>
      <c r="CJ100" s="135"/>
      <c r="CK100" s="135"/>
      <c r="CL100" s="135"/>
      <c r="CM100" s="135"/>
      <c r="CN100" s="135"/>
    </row>
    <row r="101" spans="1:92" ht="13" x14ac:dyDescent="0.3">
      <c r="A101" s="215" t="s">
        <v>480</v>
      </c>
      <c r="B101" s="21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135"/>
      <c r="BY101" s="135"/>
      <c r="BZ101" s="135"/>
      <c r="CA101" s="135"/>
      <c r="CB101" s="135"/>
      <c r="CC101" s="135"/>
      <c r="CD101" s="135"/>
      <c r="CE101" s="135"/>
      <c r="CF101" s="135"/>
      <c r="CG101" s="135"/>
      <c r="CH101" s="135"/>
      <c r="CI101" s="135"/>
      <c r="CJ101" s="135"/>
      <c r="CK101" s="135"/>
      <c r="CL101" s="135"/>
      <c r="CM101" s="135"/>
      <c r="CN101" s="135"/>
    </row>
    <row r="102" spans="1:92" ht="13" x14ac:dyDescent="0.3">
      <c r="A102" s="215" t="s">
        <v>481</v>
      </c>
      <c r="B102" s="21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c r="BZ102" s="135"/>
      <c r="CA102" s="135"/>
      <c r="CB102" s="135"/>
      <c r="CC102" s="135"/>
      <c r="CD102" s="135"/>
      <c r="CE102" s="135"/>
      <c r="CF102" s="135"/>
      <c r="CG102" s="135"/>
      <c r="CH102" s="135"/>
      <c r="CI102" s="135"/>
      <c r="CJ102" s="135"/>
      <c r="CK102" s="135"/>
      <c r="CL102" s="135"/>
      <c r="CM102" s="135"/>
      <c r="CN102" s="135"/>
    </row>
    <row r="103" spans="1:92" ht="13" x14ac:dyDescent="0.3">
      <c r="A103" s="215" t="s">
        <v>482</v>
      </c>
      <c r="B103" s="21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c r="BZ103" s="135"/>
      <c r="CA103" s="135"/>
      <c r="CB103" s="135"/>
      <c r="CC103" s="135"/>
      <c r="CD103" s="135"/>
      <c r="CE103" s="135"/>
      <c r="CF103" s="135"/>
      <c r="CG103" s="135"/>
      <c r="CH103" s="135"/>
      <c r="CI103" s="135"/>
      <c r="CJ103" s="135"/>
      <c r="CK103" s="135"/>
      <c r="CL103" s="135"/>
      <c r="CM103" s="135"/>
      <c r="CN103" s="135"/>
    </row>
    <row r="104" spans="1:92" ht="13" x14ac:dyDescent="0.3">
      <c r="A104" s="228" t="s">
        <v>280</v>
      </c>
      <c r="B104" s="228" t="s">
        <v>171</v>
      </c>
      <c r="C104" s="228" t="s">
        <v>281</v>
      </c>
      <c r="D104" s="228" t="s">
        <v>141</v>
      </c>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5"/>
      <c r="CB104" s="135"/>
      <c r="CC104" s="135"/>
      <c r="CD104" s="135"/>
      <c r="CE104" s="135"/>
      <c r="CF104" s="135"/>
      <c r="CG104" s="135"/>
      <c r="CH104" s="135"/>
      <c r="CI104" s="135"/>
      <c r="CJ104" s="135"/>
      <c r="CK104" s="135"/>
      <c r="CL104" s="135"/>
      <c r="CM104" s="135"/>
      <c r="CN104" s="135"/>
    </row>
    <row r="105" spans="1:92" ht="13" x14ac:dyDescent="0.3">
      <c r="A105" s="228" t="s">
        <v>428</v>
      </c>
      <c r="B105" s="228" t="s">
        <v>426</v>
      </c>
      <c r="C105" s="228" t="s">
        <v>427</v>
      </c>
      <c r="D105" s="228">
        <v>1000</v>
      </c>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5"/>
      <c r="CB105" s="135"/>
      <c r="CC105" s="135"/>
      <c r="CD105" s="135"/>
      <c r="CE105" s="135"/>
      <c r="CF105" s="135"/>
      <c r="CG105" s="135"/>
      <c r="CH105" s="135"/>
      <c r="CI105" s="135"/>
      <c r="CJ105" s="135"/>
      <c r="CK105" s="135"/>
      <c r="CL105" s="135"/>
      <c r="CM105" s="135"/>
      <c r="CN105" s="135"/>
    </row>
    <row r="106" spans="1:92" ht="13" x14ac:dyDescent="0.3">
      <c r="A106" s="228" t="s">
        <v>440</v>
      </c>
      <c r="B106" s="228" t="s">
        <v>438</v>
      </c>
      <c r="C106" s="228" t="s">
        <v>439</v>
      </c>
      <c r="D106" s="228">
        <v>1500</v>
      </c>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5"/>
      <c r="BQ106" s="135"/>
      <c r="BR106" s="135"/>
      <c r="BS106" s="135"/>
      <c r="BT106" s="135"/>
      <c r="BU106" s="135"/>
      <c r="BV106" s="135"/>
      <c r="BW106" s="135"/>
      <c r="BX106" s="135"/>
      <c r="BY106" s="135"/>
      <c r="BZ106" s="135"/>
      <c r="CA106" s="135"/>
      <c r="CB106" s="135"/>
      <c r="CC106" s="135"/>
      <c r="CD106" s="135"/>
      <c r="CE106" s="135"/>
      <c r="CF106" s="135"/>
      <c r="CG106" s="135"/>
      <c r="CH106" s="135"/>
      <c r="CI106" s="135"/>
      <c r="CJ106" s="135"/>
      <c r="CK106" s="135"/>
      <c r="CL106" s="135"/>
      <c r="CM106" s="135"/>
      <c r="CN106" s="135"/>
    </row>
    <row r="107" spans="1:92" ht="13" x14ac:dyDescent="0.3">
      <c r="A107" s="228" t="s">
        <v>404</v>
      </c>
      <c r="B107" s="228" t="s">
        <v>402</v>
      </c>
      <c r="C107" s="228" t="s">
        <v>403</v>
      </c>
      <c r="D107" s="228">
        <v>500</v>
      </c>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c r="CJ107" s="135"/>
      <c r="CK107" s="135"/>
      <c r="CL107" s="135"/>
      <c r="CM107" s="135"/>
      <c r="CN107" s="135"/>
    </row>
    <row r="108" spans="1:92" ht="13" x14ac:dyDescent="0.3">
      <c r="A108" s="228" t="s">
        <v>416</v>
      </c>
      <c r="B108" s="228" t="s">
        <v>414</v>
      </c>
      <c r="C108" s="228" t="s">
        <v>415</v>
      </c>
      <c r="D108" s="228">
        <v>750</v>
      </c>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5"/>
      <c r="BX108" s="135"/>
      <c r="BY108" s="135"/>
      <c r="BZ108" s="135"/>
      <c r="CA108" s="135"/>
      <c r="CB108" s="135"/>
      <c r="CC108" s="135"/>
      <c r="CD108" s="135"/>
      <c r="CE108" s="135"/>
      <c r="CF108" s="135"/>
      <c r="CG108" s="135"/>
      <c r="CH108" s="135"/>
      <c r="CI108" s="135"/>
      <c r="CJ108" s="135"/>
      <c r="CK108" s="135"/>
      <c r="CL108" s="135"/>
      <c r="CM108" s="135"/>
      <c r="CN108" s="135"/>
    </row>
    <row r="109" spans="1:92" ht="13" x14ac:dyDescent="0.3">
      <c r="A109" s="228" t="s">
        <v>419</v>
      </c>
      <c r="B109" s="228" t="s">
        <v>417</v>
      </c>
      <c r="C109" s="228" t="s">
        <v>418</v>
      </c>
      <c r="D109" s="228">
        <v>750</v>
      </c>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135"/>
      <c r="BY109" s="135"/>
      <c r="BZ109" s="135"/>
      <c r="CA109" s="135"/>
      <c r="CB109" s="135"/>
      <c r="CC109" s="135"/>
      <c r="CD109" s="135"/>
      <c r="CE109" s="135"/>
      <c r="CF109" s="135"/>
      <c r="CG109" s="135"/>
      <c r="CH109" s="135"/>
      <c r="CI109" s="135"/>
      <c r="CJ109" s="135"/>
      <c r="CK109" s="135"/>
      <c r="CL109" s="135"/>
      <c r="CM109" s="135"/>
      <c r="CN109" s="135"/>
    </row>
    <row r="110" spans="1:92" ht="13" x14ac:dyDescent="0.3">
      <c r="A110" s="228" t="s">
        <v>183</v>
      </c>
      <c r="B110" s="228" t="s">
        <v>328</v>
      </c>
      <c r="C110" s="228" t="s">
        <v>381</v>
      </c>
      <c r="D110" s="228">
        <v>100</v>
      </c>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135"/>
      <c r="BX110" s="135"/>
      <c r="BY110" s="135"/>
      <c r="BZ110" s="135"/>
      <c r="CA110" s="135"/>
      <c r="CB110" s="135"/>
      <c r="CC110" s="135"/>
      <c r="CD110" s="135"/>
      <c r="CE110" s="135"/>
      <c r="CF110" s="135"/>
      <c r="CG110" s="135"/>
      <c r="CH110" s="135"/>
      <c r="CI110" s="135"/>
      <c r="CJ110" s="135"/>
      <c r="CK110" s="135"/>
      <c r="CL110" s="135"/>
      <c r="CM110" s="135"/>
      <c r="CN110" s="135"/>
    </row>
    <row r="111" spans="1:92" ht="13" x14ac:dyDescent="0.3">
      <c r="A111" s="228" t="s">
        <v>384</v>
      </c>
      <c r="B111" s="228" t="s">
        <v>382</v>
      </c>
      <c r="C111" s="228" t="s">
        <v>383</v>
      </c>
      <c r="D111" s="228">
        <v>100</v>
      </c>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35"/>
      <c r="BX111" s="135"/>
      <c r="BY111" s="135"/>
      <c r="BZ111" s="135"/>
      <c r="CA111" s="135"/>
      <c r="CB111" s="135"/>
      <c r="CC111" s="135"/>
      <c r="CD111" s="135"/>
      <c r="CE111" s="135"/>
      <c r="CF111" s="135"/>
      <c r="CG111" s="135"/>
      <c r="CH111" s="135"/>
      <c r="CI111" s="135"/>
      <c r="CJ111" s="135"/>
      <c r="CK111" s="135"/>
      <c r="CL111" s="135"/>
      <c r="CM111" s="135"/>
      <c r="CN111" s="135"/>
    </row>
    <row r="112" spans="1:92" ht="13" x14ac:dyDescent="0.3">
      <c r="A112" s="228" t="s">
        <v>184</v>
      </c>
      <c r="B112" s="228" t="s">
        <v>342</v>
      </c>
      <c r="C112" s="228" t="s">
        <v>385</v>
      </c>
      <c r="D112" s="228">
        <v>100</v>
      </c>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c r="BW112" s="135"/>
      <c r="BX112" s="135"/>
      <c r="BY112" s="135"/>
      <c r="BZ112" s="135"/>
      <c r="CA112" s="135"/>
      <c r="CB112" s="135"/>
      <c r="CC112" s="135"/>
      <c r="CD112" s="135"/>
      <c r="CE112" s="135"/>
      <c r="CF112" s="135"/>
      <c r="CG112" s="135"/>
      <c r="CH112" s="135"/>
      <c r="CI112" s="135"/>
      <c r="CJ112" s="135"/>
      <c r="CK112" s="135"/>
      <c r="CL112" s="135"/>
      <c r="CM112" s="135"/>
      <c r="CN112" s="135"/>
    </row>
    <row r="113" spans="1:92" ht="13" x14ac:dyDescent="0.3">
      <c r="A113" s="228" t="s">
        <v>289</v>
      </c>
      <c r="B113" s="228" t="s">
        <v>352</v>
      </c>
      <c r="C113" s="228" t="s">
        <v>386</v>
      </c>
      <c r="D113" s="228">
        <v>100</v>
      </c>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5"/>
      <c r="BO113" s="135"/>
      <c r="BP113" s="135"/>
      <c r="BQ113" s="135"/>
      <c r="BR113" s="135"/>
      <c r="BS113" s="135"/>
      <c r="BT113" s="135"/>
      <c r="BU113" s="135"/>
      <c r="BV113" s="135"/>
      <c r="BW113" s="135"/>
      <c r="BX113" s="135"/>
      <c r="BY113" s="135"/>
      <c r="BZ113" s="135"/>
      <c r="CA113" s="135"/>
      <c r="CB113" s="135"/>
      <c r="CC113" s="135"/>
      <c r="CD113" s="135"/>
      <c r="CE113" s="135"/>
      <c r="CF113" s="135"/>
      <c r="CG113" s="135"/>
      <c r="CH113" s="135"/>
      <c r="CI113" s="135"/>
      <c r="CJ113" s="135"/>
      <c r="CK113" s="135"/>
      <c r="CL113" s="135"/>
      <c r="CM113" s="135"/>
      <c r="CN113" s="135"/>
    </row>
    <row r="114" spans="1:92" ht="13" x14ac:dyDescent="0.3">
      <c r="A114" s="228" t="s">
        <v>367</v>
      </c>
      <c r="B114" s="228" t="s">
        <v>365</v>
      </c>
      <c r="C114" s="228" t="s">
        <v>366</v>
      </c>
      <c r="D114" s="228">
        <v>10</v>
      </c>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c r="BW114" s="135"/>
      <c r="BX114" s="135"/>
      <c r="BY114" s="135"/>
      <c r="BZ114" s="135"/>
      <c r="CA114" s="135"/>
      <c r="CB114" s="135"/>
      <c r="CC114" s="135"/>
      <c r="CD114" s="135"/>
      <c r="CE114" s="135"/>
      <c r="CF114" s="135"/>
      <c r="CG114" s="135"/>
      <c r="CH114" s="135"/>
      <c r="CI114" s="135"/>
      <c r="CJ114" s="135"/>
      <c r="CK114" s="135"/>
      <c r="CL114" s="135"/>
      <c r="CM114" s="135"/>
      <c r="CN114" s="135"/>
    </row>
    <row r="115" spans="1:92" ht="13" x14ac:dyDescent="0.3">
      <c r="A115" s="228" t="s">
        <v>172</v>
      </c>
      <c r="B115" s="228" t="s">
        <v>362</v>
      </c>
      <c r="C115" s="228" t="s">
        <v>368</v>
      </c>
      <c r="D115" s="228">
        <v>10</v>
      </c>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5"/>
      <c r="BR115" s="135"/>
      <c r="BS115" s="135"/>
      <c r="BT115" s="135"/>
      <c r="BU115" s="135"/>
      <c r="BV115" s="135"/>
      <c r="BW115" s="135"/>
      <c r="BX115" s="135"/>
      <c r="BY115" s="135"/>
      <c r="BZ115" s="135"/>
      <c r="CA115" s="135"/>
      <c r="CB115" s="135"/>
      <c r="CC115" s="135"/>
      <c r="CD115" s="135"/>
      <c r="CE115" s="135"/>
      <c r="CF115" s="135"/>
      <c r="CG115" s="135"/>
      <c r="CH115" s="135"/>
      <c r="CI115" s="135"/>
      <c r="CJ115" s="135"/>
      <c r="CK115" s="135"/>
      <c r="CL115" s="135"/>
      <c r="CM115" s="135"/>
      <c r="CN115" s="135"/>
    </row>
    <row r="116" spans="1:92" ht="13" x14ac:dyDescent="0.3">
      <c r="A116" s="228" t="s">
        <v>190</v>
      </c>
      <c r="B116" s="228" t="s">
        <v>330</v>
      </c>
      <c r="C116" s="228" t="s">
        <v>388</v>
      </c>
      <c r="D116" s="228">
        <v>167</v>
      </c>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c r="BZ116" s="135"/>
      <c r="CA116" s="135"/>
      <c r="CB116" s="135"/>
      <c r="CC116" s="135"/>
      <c r="CD116" s="135"/>
      <c r="CE116" s="135"/>
      <c r="CF116" s="135"/>
      <c r="CG116" s="135"/>
      <c r="CH116" s="135"/>
      <c r="CI116" s="135"/>
      <c r="CJ116" s="135"/>
      <c r="CK116" s="135"/>
      <c r="CL116" s="135"/>
      <c r="CM116" s="135"/>
      <c r="CN116" s="135"/>
    </row>
    <row r="117" spans="1:92" ht="13" x14ac:dyDescent="0.3">
      <c r="A117" s="228" t="s">
        <v>391</v>
      </c>
      <c r="B117" s="228" t="s">
        <v>389</v>
      </c>
      <c r="C117" s="228" t="s">
        <v>390</v>
      </c>
      <c r="D117" s="228">
        <v>167</v>
      </c>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row>
    <row r="118" spans="1:92" ht="13" x14ac:dyDescent="0.3">
      <c r="A118" s="228" t="s">
        <v>290</v>
      </c>
      <c r="B118" s="228" t="s">
        <v>344</v>
      </c>
      <c r="C118" s="228" t="s">
        <v>392</v>
      </c>
      <c r="D118" s="228">
        <v>167</v>
      </c>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c r="BH118" s="135"/>
      <c r="BI118" s="135"/>
      <c r="BJ118" s="135"/>
      <c r="BK118" s="135"/>
      <c r="BL118" s="135"/>
      <c r="BM118" s="135"/>
      <c r="BN118" s="135"/>
      <c r="BO118" s="135"/>
      <c r="BP118" s="135"/>
      <c r="BQ118" s="135"/>
      <c r="BR118" s="135"/>
      <c r="BS118" s="135"/>
      <c r="BT118" s="135"/>
      <c r="BU118" s="135"/>
      <c r="BV118" s="135"/>
      <c r="BW118" s="135"/>
      <c r="BX118" s="135"/>
      <c r="BY118" s="135"/>
      <c r="BZ118" s="135"/>
      <c r="CA118" s="135"/>
      <c r="CB118" s="135"/>
      <c r="CC118" s="135"/>
      <c r="CD118" s="135"/>
      <c r="CE118" s="135"/>
      <c r="CF118" s="135"/>
      <c r="CG118" s="135"/>
      <c r="CH118" s="135"/>
      <c r="CI118" s="135"/>
      <c r="CJ118" s="135"/>
      <c r="CK118" s="135"/>
      <c r="CL118" s="135"/>
      <c r="CM118" s="135"/>
      <c r="CN118" s="135"/>
    </row>
    <row r="119" spans="1:92" ht="13" x14ac:dyDescent="0.3">
      <c r="A119" s="228" t="s">
        <v>173</v>
      </c>
      <c r="B119" s="228" t="s">
        <v>339</v>
      </c>
      <c r="C119" s="228" t="s">
        <v>369</v>
      </c>
      <c r="D119" s="228">
        <v>25</v>
      </c>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c r="BH119" s="135"/>
      <c r="BI119" s="135"/>
      <c r="BJ119" s="135"/>
      <c r="BK119" s="135"/>
      <c r="BL119" s="135"/>
      <c r="BM119" s="135"/>
      <c r="BN119" s="135"/>
      <c r="BO119" s="135"/>
      <c r="BP119" s="135"/>
      <c r="BQ119" s="135"/>
      <c r="BR119" s="135"/>
      <c r="BS119" s="135"/>
      <c r="BT119" s="135"/>
      <c r="BU119" s="135"/>
      <c r="BV119" s="135"/>
      <c r="BW119" s="135"/>
      <c r="BX119" s="135"/>
      <c r="BY119" s="135"/>
      <c r="BZ119" s="135"/>
      <c r="CA119" s="135"/>
      <c r="CB119" s="135"/>
      <c r="CC119" s="135"/>
      <c r="CD119" s="135"/>
      <c r="CE119" s="135"/>
      <c r="CF119" s="135"/>
      <c r="CG119" s="135"/>
      <c r="CH119" s="135"/>
      <c r="CI119" s="135"/>
      <c r="CJ119" s="135"/>
      <c r="CK119" s="135"/>
      <c r="CL119" s="135"/>
      <c r="CM119" s="135"/>
      <c r="CN119" s="135"/>
    </row>
    <row r="120" spans="1:92" ht="13" x14ac:dyDescent="0.3">
      <c r="A120" s="487" t="s">
        <v>622</v>
      </c>
      <c r="B120" s="487" t="s">
        <v>351</v>
      </c>
      <c r="C120" s="487" t="s">
        <v>621</v>
      </c>
      <c r="D120" s="487">
        <v>25</v>
      </c>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c r="BH120" s="135"/>
      <c r="BI120" s="135"/>
      <c r="BJ120" s="135"/>
      <c r="BK120" s="135"/>
      <c r="BL120" s="135"/>
      <c r="BM120" s="135"/>
      <c r="BN120" s="135"/>
      <c r="BO120" s="135"/>
      <c r="BP120" s="135"/>
      <c r="BQ120" s="135"/>
      <c r="BR120" s="135"/>
      <c r="BS120" s="135"/>
      <c r="BT120" s="135"/>
      <c r="BU120" s="135"/>
      <c r="BV120" s="135"/>
      <c r="BW120" s="135"/>
      <c r="BX120" s="135"/>
      <c r="BY120" s="135"/>
      <c r="BZ120" s="135"/>
      <c r="CA120" s="135"/>
      <c r="CB120" s="135"/>
      <c r="CC120" s="135"/>
      <c r="CD120" s="135"/>
      <c r="CE120" s="135"/>
      <c r="CF120" s="135"/>
      <c r="CG120" s="135"/>
      <c r="CH120" s="135"/>
      <c r="CI120" s="135"/>
      <c r="CJ120" s="135"/>
      <c r="CK120" s="135"/>
      <c r="CL120" s="135"/>
      <c r="CM120" s="135"/>
      <c r="CN120" s="135"/>
    </row>
    <row r="121" spans="1:92" ht="13" x14ac:dyDescent="0.3">
      <c r="A121" s="487" t="s">
        <v>175</v>
      </c>
      <c r="B121" s="487" t="s">
        <v>351</v>
      </c>
      <c r="C121" s="487" t="s">
        <v>370</v>
      </c>
      <c r="D121" s="487">
        <v>25</v>
      </c>
      <c r="E121" s="488" t="s">
        <v>1</v>
      </c>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5"/>
      <c r="BX121" s="135"/>
      <c r="BY121" s="135"/>
      <c r="BZ121" s="135"/>
      <c r="CA121" s="135"/>
      <c r="CB121" s="135"/>
      <c r="CC121" s="135"/>
      <c r="CD121" s="135"/>
      <c r="CE121" s="135"/>
      <c r="CF121" s="135"/>
      <c r="CG121" s="135"/>
      <c r="CH121" s="135"/>
      <c r="CI121" s="135"/>
      <c r="CJ121" s="135"/>
      <c r="CK121" s="135"/>
      <c r="CL121" s="135"/>
      <c r="CM121" s="135"/>
      <c r="CN121" s="135"/>
    </row>
    <row r="122" spans="1:92" ht="13" x14ac:dyDescent="0.3">
      <c r="A122" s="228" t="s">
        <v>174</v>
      </c>
      <c r="B122" s="228" t="s">
        <v>357</v>
      </c>
      <c r="C122" s="228" t="s">
        <v>371</v>
      </c>
      <c r="D122" s="228">
        <v>25</v>
      </c>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row>
    <row r="123" spans="1:92" ht="13" x14ac:dyDescent="0.3">
      <c r="A123" s="228" t="s">
        <v>176</v>
      </c>
      <c r="B123" s="228" t="s">
        <v>359</v>
      </c>
      <c r="C123" s="228" t="s">
        <v>372</v>
      </c>
      <c r="D123" s="228">
        <v>25</v>
      </c>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c r="CI123" s="135"/>
      <c r="CJ123" s="135"/>
      <c r="CK123" s="135"/>
      <c r="CL123" s="135"/>
      <c r="CM123" s="135"/>
      <c r="CN123" s="135"/>
    </row>
    <row r="124" spans="1:92" ht="13" x14ac:dyDescent="0.3">
      <c r="A124" s="228" t="s">
        <v>178</v>
      </c>
      <c r="B124" s="228" t="s">
        <v>340</v>
      </c>
      <c r="C124" s="228" t="s">
        <v>373</v>
      </c>
      <c r="D124" s="228">
        <v>50</v>
      </c>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135"/>
      <c r="CE124" s="135"/>
      <c r="CF124" s="135"/>
      <c r="CG124" s="135"/>
      <c r="CH124" s="135"/>
      <c r="CI124" s="135"/>
      <c r="CJ124" s="135"/>
      <c r="CK124" s="135"/>
      <c r="CL124" s="135"/>
      <c r="CM124" s="135"/>
      <c r="CN124" s="135"/>
    </row>
    <row r="125" spans="1:92" ht="13" x14ac:dyDescent="0.3">
      <c r="A125" s="228" t="s">
        <v>376</v>
      </c>
      <c r="B125" s="228" t="s">
        <v>374</v>
      </c>
      <c r="C125" s="228" t="s">
        <v>375</v>
      </c>
      <c r="D125" s="228">
        <v>50</v>
      </c>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135"/>
      <c r="BY125" s="135"/>
      <c r="BZ125" s="135"/>
      <c r="CA125" s="135"/>
      <c r="CB125" s="135"/>
      <c r="CC125" s="135"/>
      <c r="CD125" s="135"/>
      <c r="CE125" s="135"/>
      <c r="CF125" s="135"/>
      <c r="CG125" s="135"/>
      <c r="CH125" s="135"/>
      <c r="CI125" s="135"/>
      <c r="CJ125" s="135"/>
      <c r="CK125" s="135"/>
      <c r="CL125" s="135"/>
      <c r="CM125" s="135"/>
      <c r="CN125" s="135"/>
    </row>
    <row r="126" spans="1:92" ht="13" x14ac:dyDescent="0.3">
      <c r="A126" s="228" t="s">
        <v>379</v>
      </c>
      <c r="B126" s="228" t="s">
        <v>377</v>
      </c>
      <c r="C126" s="228" t="s">
        <v>378</v>
      </c>
      <c r="D126" s="228">
        <v>50</v>
      </c>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5"/>
      <c r="BQ126" s="135"/>
      <c r="BR126" s="135"/>
      <c r="BS126" s="135"/>
      <c r="BT126" s="135"/>
      <c r="BU126" s="135"/>
      <c r="BV126" s="135"/>
      <c r="BW126" s="135"/>
      <c r="BX126" s="135"/>
      <c r="BY126" s="135"/>
      <c r="BZ126" s="135"/>
      <c r="CA126" s="135"/>
      <c r="CB126" s="135"/>
      <c r="CC126" s="135"/>
      <c r="CD126" s="135"/>
      <c r="CE126" s="135"/>
      <c r="CF126" s="135"/>
      <c r="CG126" s="135"/>
      <c r="CH126" s="135"/>
      <c r="CI126" s="135"/>
      <c r="CJ126" s="135"/>
      <c r="CK126" s="135"/>
      <c r="CL126" s="135"/>
      <c r="CM126" s="135"/>
      <c r="CN126" s="135"/>
    </row>
    <row r="127" spans="1:92" ht="13" x14ac:dyDescent="0.3">
      <c r="A127" s="228" t="s">
        <v>177</v>
      </c>
      <c r="B127" s="228" t="s">
        <v>363</v>
      </c>
      <c r="C127" s="228" t="s">
        <v>380</v>
      </c>
      <c r="D127" s="228">
        <v>50</v>
      </c>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5"/>
      <c r="CG127" s="135"/>
      <c r="CH127" s="135"/>
      <c r="CI127" s="135"/>
      <c r="CJ127" s="135"/>
      <c r="CK127" s="135"/>
      <c r="CL127" s="135"/>
      <c r="CM127" s="135"/>
      <c r="CN127" s="135"/>
    </row>
    <row r="128" spans="1:92" ht="13" x14ac:dyDescent="0.3">
      <c r="A128" s="228" t="s">
        <v>395</v>
      </c>
      <c r="B128" s="228" t="s">
        <v>393</v>
      </c>
      <c r="C128" s="228" t="s">
        <v>394</v>
      </c>
      <c r="D128" s="228">
        <v>167</v>
      </c>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5"/>
      <c r="BR128" s="135"/>
      <c r="BS128" s="135"/>
      <c r="BT128" s="135"/>
      <c r="BU128" s="135"/>
      <c r="BV128" s="135"/>
      <c r="BW128" s="135"/>
      <c r="BX128" s="135"/>
      <c r="BY128" s="135"/>
      <c r="BZ128" s="135"/>
      <c r="CA128" s="135"/>
      <c r="CB128" s="135"/>
      <c r="CC128" s="135"/>
      <c r="CD128" s="135"/>
      <c r="CE128" s="135"/>
      <c r="CF128" s="135"/>
      <c r="CG128" s="135"/>
      <c r="CH128" s="135"/>
      <c r="CI128" s="135"/>
      <c r="CJ128" s="135"/>
      <c r="CK128" s="135"/>
      <c r="CL128" s="135"/>
      <c r="CM128" s="135"/>
      <c r="CN128" s="135"/>
    </row>
    <row r="129" spans="1:92" ht="13" x14ac:dyDescent="0.3">
      <c r="A129" s="228" t="s">
        <v>279</v>
      </c>
      <c r="B129" s="228" t="s">
        <v>279</v>
      </c>
      <c r="C129" s="228" t="s">
        <v>279</v>
      </c>
      <c r="D129" s="228" t="s">
        <v>279</v>
      </c>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c r="CN129" s="135"/>
    </row>
    <row r="130" spans="1:92" ht="13" x14ac:dyDescent="0.3">
      <c r="A130" s="228" t="s">
        <v>492</v>
      </c>
      <c r="B130" s="228" t="s">
        <v>490</v>
      </c>
      <c r="C130" s="228" t="s">
        <v>493</v>
      </c>
      <c r="D130" s="228">
        <v>167</v>
      </c>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c r="BW130" s="135"/>
      <c r="BX130" s="135"/>
      <c r="BY130" s="135"/>
      <c r="BZ130" s="135"/>
      <c r="CA130" s="135"/>
      <c r="CB130" s="135"/>
      <c r="CC130" s="135"/>
      <c r="CD130" s="135"/>
      <c r="CE130" s="135"/>
      <c r="CF130" s="135"/>
      <c r="CG130" s="135"/>
      <c r="CH130" s="135"/>
      <c r="CI130" s="135"/>
      <c r="CJ130" s="135"/>
      <c r="CK130" s="135"/>
      <c r="CL130" s="135"/>
      <c r="CM130" s="135"/>
      <c r="CN130" s="135"/>
    </row>
    <row r="131" spans="1:92" ht="13" x14ac:dyDescent="0.3">
      <c r="A131" s="228" t="s">
        <v>206</v>
      </c>
      <c r="B131" s="228" t="s">
        <v>333</v>
      </c>
      <c r="C131" s="228" t="s">
        <v>205</v>
      </c>
      <c r="D131" s="228">
        <v>1000</v>
      </c>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c r="BM131" s="135"/>
      <c r="BN131" s="135"/>
      <c r="BO131" s="135"/>
      <c r="BP131" s="135"/>
      <c r="BQ131" s="135"/>
      <c r="BR131" s="135"/>
      <c r="BS131" s="135"/>
      <c r="BT131" s="135"/>
      <c r="BU131" s="135"/>
      <c r="BV131" s="135"/>
      <c r="BW131" s="135"/>
      <c r="BX131" s="135"/>
      <c r="BY131" s="135"/>
      <c r="BZ131" s="135"/>
      <c r="CA131" s="135"/>
      <c r="CB131" s="135"/>
      <c r="CC131" s="135"/>
      <c r="CD131" s="135"/>
      <c r="CE131" s="135"/>
      <c r="CF131" s="135"/>
      <c r="CG131" s="135"/>
      <c r="CH131" s="135"/>
      <c r="CI131" s="135"/>
      <c r="CJ131" s="135"/>
      <c r="CK131" s="135"/>
      <c r="CL131" s="135"/>
      <c r="CM131" s="135"/>
      <c r="CN131" s="135"/>
    </row>
    <row r="132" spans="1:92" ht="13" x14ac:dyDescent="0.3">
      <c r="A132" s="228" t="s">
        <v>204</v>
      </c>
      <c r="B132" s="228" t="s">
        <v>347</v>
      </c>
      <c r="C132" s="228" t="s">
        <v>203</v>
      </c>
      <c r="D132" s="228">
        <v>1000</v>
      </c>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row>
    <row r="133" spans="1:92" ht="13" x14ac:dyDescent="0.3">
      <c r="A133" s="228" t="s">
        <v>208</v>
      </c>
      <c r="B133" s="228" t="s">
        <v>356</v>
      </c>
      <c r="C133" s="228" t="s">
        <v>207</v>
      </c>
      <c r="D133" s="228">
        <v>1000</v>
      </c>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135"/>
      <c r="BU133" s="135"/>
      <c r="BV133" s="135"/>
      <c r="BW133" s="135"/>
      <c r="BX133" s="135"/>
      <c r="BY133" s="135"/>
      <c r="BZ133" s="135"/>
      <c r="CA133" s="135"/>
      <c r="CB133" s="135"/>
      <c r="CC133" s="135"/>
      <c r="CD133" s="135"/>
      <c r="CE133" s="135"/>
      <c r="CF133" s="135"/>
      <c r="CG133" s="135"/>
      <c r="CH133" s="135"/>
      <c r="CI133" s="135"/>
      <c r="CJ133" s="135"/>
      <c r="CK133" s="135"/>
      <c r="CL133" s="135"/>
      <c r="CM133" s="135"/>
      <c r="CN133" s="135"/>
    </row>
    <row r="134" spans="1:92" ht="13" x14ac:dyDescent="0.3">
      <c r="A134" s="228" t="s">
        <v>210</v>
      </c>
      <c r="B134" s="228" t="s">
        <v>334</v>
      </c>
      <c r="C134" s="228" t="s">
        <v>209</v>
      </c>
      <c r="D134" s="228">
        <v>1500</v>
      </c>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row>
    <row r="135" spans="1:92" ht="13" x14ac:dyDescent="0.3">
      <c r="A135" s="228" t="s">
        <v>212</v>
      </c>
      <c r="B135" s="228" t="s">
        <v>348</v>
      </c>
      <c r="C135" s="228" t="s">
        <v>211</v>
      </c>
      <c r="D135" s="228">
        <v>1500</v>
      </c>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135"/>
      <c r="BY135" s="135"/>
      <c r="BZ135" s="135"/>
      <c r="CA135" s="135"/>
      <c r="CB135" s="135"/>
      <c r="CC135" s="135"/>
      <c r="CD135" s="135"/>
      <c r="CE135" s="135"/>
      <c r="CF135" s="135"/>
      <c r="CG135" s="135"/>
      <c r="CH135" s="135"/>
      <c r="CI135" s="135"/>
      <c r="CJ135" s="135"/>
      <c r="CK135" s="135"/>
      <c r="CL135" s="135"/>
      <c r="CM135" s="135"/>
      <c r="CN135" s="135"/>
    </row>
    <row r="136" spans="1:92" ht="13" x14ac:dyDescent="0.3">
      <c r="A136" s="228" t="s">
        <v>186</v>
      </c>
      <c r="B136" s="228" t="s">
        <v>329</v>
      </c>
      <c r="C136" s="228" t="s">
        <v>185</v>
      </c>
      <c r="D136" s="228">
        <v>150</v>
      </c>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135"/>
      <c r="BY136" s="135"/>
      <c r="BZ136" s="135"/>
      <c r="CA136" s="135"/>
      <c r="CB136" s="135"/>
      <c r="CC136" s="135"/>
      <c r="CD136" s="135"/>
      <c r="CE136" s="135"/>
      <c r="CF136" s="135"/>
      <c r="CG136" s="135"/>
      <c r="CH136" s="135"/>
      <c r="CI136" s="135"/>
      <c r="CJ136" s="135"/>
      <c r="CK136" s="135"/>
      <c r="CL136" s="135"/>
      <c r="CM136" s="135"/>
      <c r="CN136" s="135"/>
    </row>
    <row r="137" spans="1:92" ht="13" x14ac:dyDescent="0.3">
      <c r="A137" s="228" t="s">
        <v>189</v>
      </c>
      <c r="B137" s="228" t="s">
        <v>353</v>
      </c>
      <c r="C137" s="228" t="s">
        <v>188</v>
      </c>
      <c r="D137" s="228">
        <v>150</v>
      </c>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c r="BW137" s="135"/>
      <c r="BX137" s="135"/>
      <c r="BY137" s="135"/>
      <c r="BZ137" s="135"/>
      <c r="CA137" s="135"/>
      <c r="CB137" s="135"/>
      <c r="CC137" s="135"/>
      <c r="CD137" s="135"/>
      <c r="CE137" s="135"/>
      <c r="CF137" s="135"/>
      <c r="CG137" s="135"/>
      <c r="CH137" s="135"/>
      <c r="CI137" s="135"/>
      <c r="CJ137" s="135"/>
      <c r="CK137" s="135"/>
      <c r="CL137" s="135"/>
      <c r="CM137" s="135"/>
      <c r="CN137" s="135"/>
    </row>
    <row r="138" spans="1:92" ht="13" x14ac:dyDescent="0.3">
      <c r="A138" s="228" t="s">
        <v>214</v>
      </c>
      <c r="B138" s="228" t="s">
        <v>335</v>
      </c>
      <c r="C138" s="228" t="s">
        <v>213</v>
      </c>
      <c r="D138" s="228">
        <v>2000</v>
      </c>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c r="BW138" s="135"/>
      <c r="BX138" s="135"/>
      <c r="BY138" s="135"/>
      <c r="BZ138" s="135"/>
      <c r="CA138" s="135"/>
      <c r="CB138" s="135"/>
      <c r="CC138" s="135"/>
      <c r="CD138" s="135"/>
      <c r="CE138" s="135"/>
      <c r="CF138" s="135"/>
      <c r="CG138" s="135"/>
      <c r="CH138" s="135"/>
      <c r="CI138" s="135"/>
      <c r="CJ138" s="135"/>
      <c r="CK138" s="135"/>
      <c r="CL138" s="135"/>
      <c r="CM138" s="135"/>
      <c r="CN138" s="135"/>
    </row>
    <row r="139" spans="1:92" ht="13" x14ac:dyDescent="0.3">
      <c r="A139" s="228" t="s">
        <v>216</v>
      </c>
      <c r="B139" s="228" t="s">
        <v>349</v>
      </c>
      <c r="C139" s="228" t="s">
        <v>215</v>
      </c>
      <c r="D139" s="228">
        <v>2000</v>
      </c>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row>
    <row r="140" spans="1:92" ht="13" x14ac:dyDescent="0.3">
      <c r="A140" s="228" t="s">
        <v>443</v>
      </c>
      <c r="B140" s="228" t="s">
        <v>441</v>
      </c>
      <c r="C140" s="228" t="s">
        <v>442</v>
      </c>
      <c r="D140" s="228">
        <v>2500</v>
      </c>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c r="BW140" s="135"/>
      <c r="BX140" s="135"/>
      <c r="BY140" s="135"/>
      <c r="BZ140" s="135"/>
      <c r="CA140" s="135"/>
      <c r="CB140" s="135"/>
      <c r="CC140" s="135"/>
      <c r="CD140" s="135"/>
      <c r="CE140" s="135"/>
      <c r="CF140" s="135"/>
      <c r="CG140" s="135"/>
      <c r="CH140" s="135"/>
      <c r="CI140" s="135"/>
      <c r="CJ140" s="135"/>
      <c r="CK140" s="135"/>
      <c r="CL140" s="135"/>
      <c r="CM140" s="135"/>
      <c r="CN140" s="135"/>
    </row>
    <row r="141" spans="1:92" ht="13" x14ac:dyDescent="0.3">
      <c r="A141" s="228" t="s">
        <v>218</v>
      </c>
      <c r="B141" s="228" t="s">
        <v>336</v>
      </c>
      <c r="C141" s="228" t="s">
        <v>217</v>
      </c>
      <c r="D141" s="228">
        <v>2500</v>
      </c>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5"/>
      <c r="BR141" s="135"/>
      <c r="BS141" s="135"/>
      <c r="BT141" s="135"/>
      <c r="BU141" s="135"/>
      <c r="BV141" s="135"/>
      <c r="BW141" s="135"/>
      <c r="BX141" s="135"/>
      <c r="BY141" s="135"/>
      <c r="BZ141" s="135"/>
      <c r="CA141" s="135"/>
      <c r="CB141" s="135"/>
      <c r="CC141" s="135"/>
      <c r="CD141" s="135"/>
      <c r="CE141" s="135"/>
      <c r="CF141" s="135"/>
      <c r="CG141" s="135"/>
      <c r="CH141" s="135"/>
      <c r="CI141" s="135"/>
      <c r="CJ141" s="135"/>
      <c r="CK141" s="135"/>
      <c r="CL141" s="135"/>
      <c r="CM141" s="135"/>
      <c r="CN141" s="135"/>
    </row>
    <row r="142" spans="1:92" ht="13" x14ac:dyDescent="0.3">
      <c r="A142" s="228" t="s">
        <v>220</v>
      </c>
      <c r="B142" s="228" t="s">
        <v>350</v>
      </c>
      <c r="C142" s="228" t="s">
        <v>219</v>
      </c>
      <c r="D142" s="228">
        <v>2500</v>
      </c>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c r="CI142" s="135"/>
      <c r="CJ142" s="135"/>
      <c r="CK142" s="135"/>
      <c r="CL142" s="135"/>
      <c r="CM142" s="135"/>
      <c r="CN142" s="135"/>
    </row>
    <row r="143" spans="1:92" ht="13" x14ac:dyDescent="0.3">
      <c r="A143" s="228" t="s">
        <v>220</v>
      </c>
      <c r="B143" s="228" t="s">
        <v>350</v>
      </c>
      <c r="C143" s="228" t="s">
        <v>219</v>
      </c>
      <c r="D143" s="228">
        <v>2500</v>
      </c>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c r="BZ143" s="135"/>
      <c r="CA143" s="135"/>
      <c r="CB143" s="135"/>
      <c r="CC143" s="135"/>
      <c r="CD143" s="135"/>
      <c r="CE143" s="135"/>
      <c r="CF143" s="135"/>
      <c r="CG143" s="135"/>
      <c r="CH143" s="135"/>
      <c r="CI143" s="135"/>
      <c r="CJ143" s="135"/>
      <c r="CK143" s="135"/>
      <c r="CL143" s="135"/>
      <c r="CM143" s="135"/>
      <c r="CN143" s="135"/>
    </row>
    <row r="144" spans="1:92" ht="13" x14ac:dyDescent="0.3">
      <c r="A144" s="228" t="s">
        <v>192</v>
      </c>
      <c r="B144" s="228" t="s">
        <v>331</v>
      </c>
      <c r="C144" s="228" t="s">
        <v>191</v>
      </c>
      <c r="D144" s="228">
        <v>300</v>
      </c>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row>
    <row r="145" spans="1:92" ht="13" x14ac:dyDescent="0.3">
      <c r="A145" s="228" t="s">
        <v>192</v>
      </c>
      <c r="B145" s="228" t="s">
        <v>331</v>
      </c>
      <c r="C145" s="228" t="s">
        <v>191</v>
      </c>
      <c r="D145" s="228">
        <v>300</v>
      </c>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c r="CC145" s="135"/>
      <c r="CD145" s="135"/>
      <c r="CE145" s="135"/>
      <c r="CF145" s="135"/>
      <c r="CG145" s="135"/>
      <c r="CH145" s="135"/>
      <c r="CI145" s="135"/>
      <c r="CJ145" s="135"/>
      <c r="CK145" s="135"/>
      <c r="CL145" s="135"/>
      <c r="CM145" s="135"/>
      <c r="CN145" s="135"/>
    </row>
    <row r="146" spans="1:92" ht="13" x14ac:dyDescent="0.3">
      <c r="A146" s="228" t="s">
        <v>194</v>
      </c>
      <c r="B146" s="228" t="s">
        <v>345</v>
      </c>
      <c r="C146" s="228" t="s">
        <v>193</v>
      </c>
      <c r="D146" s="228">
        <v>300</v>
      </c>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c r="CD146" s="135"/>
      <c r="CE146" s="135"/>
      <c r="CF146" s="135"/>
      <c r="CG146" s="135"/>
      <c r="CH146" s="135"/>
      <c r="CI146" s="135"/>
      <c r="CJ146" s="135"/>
      <c r="CK146" s="135"/>
      <c r="CL146" s="135"/>
      <c r="CM146" s="135"/>
      <c r="CN146" s="135"/>
    </row>
    <row r="147" spans="1:92" ht="13" x14ac:dyDescent="0.3">
      <c r="A147" s="228" t="s">
        <v>194</v>
      </c>
      <c r="B147" s="228" t="s">
        <v>345</v>
      </c>
      <c r="C147" s="228" t="s">
        <v>193</v>
      </c>
      <c r="D147" s="228">
        <v>300</v>
      </c>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c r="BZ147" s="135"/>
      <c r="CA147" s="135"/>
      <c r="CB147" s="135"/>
      <c r="CC147" s="135"/>
      <c r="CD147" s="135"/>
      <c r="CE147" s="135"/>
      <c r="CF147" s="135"/>
      <c r="CG147" s="135"/>
      <c r="CH147" s="135"/>
      <c r="CI147" s="135"/>
      <c r="CJ147" s="135"/>
      <c r="CK147" s="135"/>
      <c r="CL147" s="135"/>
      <c r="CM147" s="135"/>
      <c r="CN147" s="135"/>
    </row>
    <row r="148" spans="1:92" ht="13" x14ac:dyDescent="0.3">
      <c r="A148" s="228" t="s">
        <v>196</v>
      </c>
      <c r="B148" s="228" t="s">
        <v>354</v>
      </c>
      <c r="C148" s="228" t="s">
        <v>195</v>
      </c>
      <c r="D148" s="228">
        <v>300</v>
      </c>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c r="BZ148" s="135"/>
      <c r="CA148" s="135"/>
      <c r="CB148" s="135"/>
      <c r="CC148" s="135"/>
      <c r="CD148" s="135"/>
      <c r="CE148" s="135"/>
      <c r="CF148" s="135"/>
      <c r="CG148" s="135"/>
      <c r="CH148" s="135"/>
      <c r="CI148" s="135"/>
      <c r="CJ148" s="135"/>
      <c r="CK148" s="135"/>
      <c r="CL148" s="135"/>
      <c r="CM148" s="135"/>
      <c r="CN148" s="135"/>
    </row>
    <row r="149" spans="1:92" ht="13" x14ac:dyDescent="0.3">
      <c r="A149" s="228" t="s">
        <v>196</v>
      </c>
      <c r="B149" s="228" t="s">
        <v>354</v>
      </c>
      <c r="C149" s="228" t="s">
        <v>195</v>
      </c>
      <c r="D149" s="228">
        <v>300</v>
      </c>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row>
    <row r="150" spans="1:92" ht="13" x14ac:dyDescent="0.3">
      <c r="A150" s="228" t="s">
        <v>398</v>
      </c>
      <c r="B150" s="228" t="s">
        <v>396</v>
      </c>
      <c r="C150" s="228" t="s">
        <v>397</v>
      </c>
      <c r="D150" s="228">
        <v>300</v>
      </c>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c r="BZ150" s="135"/>
      <c r="CA150" s="135"/>
      <c r="CB150" s="135"/>
      <c r="CC150" s="135"/>
      <c r="CD150" s="135"/>
      <c r="CE150" s="135"/>
      <c r="CF150" s="135"/>
      <c r="CG150" s="135"/>
      <c r="CH150" s="135"/>
      <c r="CI150" s="135"/>
      <c r="CJ150" s="135"/>
      <c r="CK150" s="135"/>
      <c r="CL150" s="135"/>
      <c r="CM150" s="135"/>
      <c r="CN150" s="135"/>
    </row>
    <row r="151" spans="1:92" ht="13" x14ac:dyDescent="0.3">
      <c r="A151" s="228" t="s">
        <v>446</v>
      </c>
      <c r="B151" s="228" t="s">
        <v>444</v>
      </c>
      <c r="C151" s="228" t="s">
        <v>445</v>
      </c>
      <c r="D151" s="228">
        <v>5000</v>
      </c>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5"/>
      <c r="BX151" s="135"/>
      <c r="BY151" s="135"/>
      <c r="BZ151" s="135"/>
      <c r="CA151" s="135"/>
      <c r="CB151" s="135"/>
      <c r="CC151" s="135"/>
      <c r="CD151" s="135"/>
      <c r="CE151" s="135"/>
      <c r="CF151" s="135"/>
      <c r="CG151" s="135"/>
      <c r="CH151" s="135"/>
      <c r="CI151" s="135"/>
      <c r="CJ151" s="135"/>
      <c r="CK151" s="135"/>
      <c r="CL151" s="135"/>
      <c r="CM151" s="135"/>
      <c r="CN151" s="135"/>
    </row>
    <row r="152" spans="1:92" ht="13" x14ac:dyDescent="0.3">
      <c r="A152" s="228" t="s">
        <v>291</v>
      </c>
      <c r="B152" s="228" t="s">
        <v>337</v>
      </c>
      <c r="C152" s="228" t="s">
        <v>221</v>
      </c>
      <c r="D152" s="228">
        <v>5000</v>
      </c>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5"/>
      <c r="CF152" s="135"/>
      <c r="CG152" s="135"/>
      <c r="CH152" s="135"/>
      <c r="CI152" s="135"/>
      <c r="CJ152" s="135"/>
      <c r="CK152" s="135"/>
      <c r="CL152" s="135"/>
      <c r="CM152" s="135"/>
      <c r="CN152" s="135"/>
    </row>
    <row r="153" spans="1:92" ht="13" x14ac:dyDescent="0.3">
      <c r="A153" s="228" t="s">
        <v>198</v>
      </c>
      <c r="B153" s="228" t="s">
        <v>355</v>
      </c>
      <c r="C153" s="228" t="s">
        <v>197</v>
      </c>
      <c r="D153" s="228">
        <v>500</v>
      </c>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BZ153" s="135"/>
      <c r="CA153" s="135"/>
      <c r="CB153" s="135"/>
      <c r="CC153" s="135"/>
      <c r="CD153" s="135"/>
      <c r="CE153" s="135"/>
      <c r="CF153" s="135"/>
      <c r="CG153" s="135"/>
      <c r="CH153" s="135"/>
      <c r="CI153" s="135"/>
      <c r="CJ153" s="135"/>
      <c r="CK153" s="135"/>
      <c r="CL153" s="135"/>
      <c r="CM153" s="135"/>
      <c r="CN153" s="135"/>
    </row>
    <row r="154" spans="1:92" ht="13" x14ac:dyDescent="0.3">
      <c r="A154" s="228" t="s">
        <v>198</v>
      </c>
      <c r="B154" s="228" t="s">
        <v>355</v>
      </c>
      <c r="C154" s="228" t="s">
        <v>197</v>
      </c>
      <c r="D154" s="228">
        <v>500</v>
      </c>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row>
    <row r="155" spans="1:92" ht="13" x14ac:dyDescent="0.3">
      <c r="A155" s="228" t="s">
        <v>202</v>
      </c>
      <c r="B155" s="228" t="s">
        <v>358</v>
      </c>
      <c r="C155" s="228" t="s">
        <v>201</v>
      </c>
      <c r="D155" s="228">
        <v>500</v>
      </c>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135"/>
      <c r="BY155" s="135"/>
      <c r="BZ155" s="135"/>
      <c r="CA155" s="135"/>
      <c r="CB155" s="135"/>
      <c r="CC155" s="135"/>
      <c r="CD155" s="135"/>
      <c r="CE155" s="135"/>
      <c r="CF155" s="135"/>
      <c r="CG155" s="135"/>
      <c r="CH155" s="135"/>
      <c r="CI155" s="135"/>
      <c r="CJ155" s="135"/>
      <c r="CK155" s="135"/>
      <c r="CL155" s="135"/>
      <c r="CM155" s="135"/>
      <c r="CN155" s="135"/>
    </row>
    <row r="156" spans="1:92" ht="13" x14ac:dyDescent="0.3">
      <c r="A156" s="228" t="s">
        <v>202</v>
      </c>
      <c r="B156" s="228" t="s">
        <v>358</v>
      </c>
      <c r="C156" s="228" t="s">
        <v>201</v>
      </c>
      <c r="D156" s="228">
        <v>500</v>
      </c>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5"/>
      <c r="AY156" s="135"/>
      <c r="AZ156" s="135"/>
      <c r="BA156" s="135"/>
      <c r="BB156" s="135"/>
      <c r="BC156" s="135"/>
      <c r="BD156" s="135"/>
      <c r="BE156" s="135"/>
      <c r="BF156" s="135"/>
      <c r="BG156" s="135"/>
      <c r="BH156" s="135"/>
      <c r="BI156" s="135"/>
      <c r="BJ156" s="135"/>
      <c r="BK156" s="135"/>
      <c r="BL156" s="135"/>
      <c r="BM156" s="135"/>
      <c r="BN156" s="135"/>
      <c r="BO156" s="135"/>
      <c r="BP156" s="135"/>
      <c r="BQ156" s="135"/>
      <c r="BR156" s="135"/>
      <c r="BS156" s="135"/>
      <c r="BT156" s="135"/>
      <c r="BU156" s="135"/>
      <c r="BV156" s="135"/>
      <c r="BW156" s="135"/>
      <c r="BX156" s="135"/>
      <c r="BY156" s="135"/>
      <c r="BZ156" s="135"/>
      <c r="CA156" s="135"/>
      <c r="CB156" s="135"/>
      <c r="CC156" s="135"/>
      <c r="CD156" s="135"/>
      <c r="CE156" s="135"/>
      <c r="CF156" s="135"/>
      <c r="CG156" s="135"/>
      <c r="CH156" s="135"/>
      <c r="CI156" s="135"/>
      <c r="CJ156" s="135"/>
      <c r="CK156" s="135"/>
      <c r="CL156" s="135"/>
      <c r="CM156" s="135"/>
      <c r="CN156" s="135"/>
    </row>
    <row r="157" spans="1:92" ht="13" x14ac:dyDescent="0.3">
      <c r="A157" s="228" t="s">
        <v>200</v>
      </c>
      <c r="B157" s="228" t="s">
        <v>360</v>
      </c>
      <c r="C157" s="228" t="s">
        <v>199</v>
      </c>
      <c r="D157" s="228">
        <v>500</v>
      </c>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c r="BI157" s="135"/>
      <c r="BJ157" s="135"/>
      <c r="BK157" s="135"/>
      <c r="BL157" s="135"/>
      <c r="BM157" s="135"/>
      <c r="BN157" s="135"/>
      <c r="BO157" s="135"/>
      <c r="BP157" s="135"/>
      <c r="BQ157" s="135"/>
      <c r="BR157" s="135"/>
      <c r="BS157" s="135"/>
      <c r="BT157" s="135"/>
      <c r="BU157" s="135"/>
      <c r="BV157" s="135"/>
      <c r="BW157" s="135"/>
      <c r="BX157" s="135"/>
      <c r="BY157" s="135"/>
      <c r="BZ157" s="135"/>
      <c r="CA157" s="135"/>
      <c r="CB157" s="135"/>
      <c r="CC157" s="135"/>
      <c r="CD157" s="135"/>
      <c r="CE157" s="135"/>
      <c r="CF157" s="135"/>
      <c r="CG157" s="135"/>
      <c r="CH157" s="135"/>
      <c r="CI157" s="135"/>
      <c r="CJ157" s="135"/>
      <c r="CK157" s="135"/>
      <c r="CL157" s="135"/>
      <c r="CM157" s="135"/>
      <c r="CN157" s="135"/>
    </row>
    <row r="158" spans="1:92" ht="13" x14ac:dyDescent="0.3">
      <c r="A158" s="228" t="s">
        <v>200</v>
      </c>
      <c r="B158" s="228" t="s">
        <v>360</v>
      </c>
      <c r="C158" s="228" t="s">
        <v>199</v>
      </c>
      <c r="D158" s="228">
        <v>500</v>
      </c>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c r="BI158" s="135"/>
      <c r="BJ158" s="135"/>
      <c r="BK158" s="135"/>
      <c r="BL158" s="135"/>
      <c r="BM158" s="135"/>
      <c r="BN158" s="135"/>
      <c r="BO158" s="135"/>
      <c r="BP158" s="135"/>
      <c r="BQ158" s="135"/>
      <c r="BR158" s="135"/>
      <c r="BS158" s="135"/>
      <c r="BT158" s="135"/>
      <c r="BU158" s="135"/>
      <c r="BV158" s="135"/>
      <c r="BW158" s="135"/>
      <c r="BX158" s="135"/>
      <c r="BY158" s="135"/>
      <c r="BZ158" s="135"/>
      <c r="CA158" s="135"/>
      <c r="CB158" s="135"/>
      <c r="CC158" s="135"/>
      <c r="CD158" s="135"/>
      <c r="CE158" s="135"/>
      <c r="CF158" s="135"/>
      <c r="CG158" s="135"/>
      <c r="CH158" s="135"/>
      <c r="CI158" s="135"/>
      <c r="CJ158" s="135"/>
      <c r="CK158" s="135"/>
      <c r="CL158" s="135"/>
      <c r="CM158" s="135"/>
      <c r="CN158" s="135"/>
    </row>
    <row r="159" spans="1:92" ht="13" x14ac:dyDescent="0.3">
      <c r="A159" s="228" t="s">
        <v>407</v>
      </c>
      <c r="B159" s="228" t="s">
        <v>405</v>
      </c>
      <c r="C159" s="228" t="s">
        <v>406</v>
      </c>
      <c r="D159" s="228">
        <v>500</v>
      </c>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c r="BZ159" s="135"/>
      <c r="CA159" s="135"/>
      <c r="CB159" s="135"/>
      <c r="CC159" s="135"/>
      <c r="CD159" s="135"/>
      <c r="CE159" s="135"/>
      <c r="CF159" s="135"/>
      <c r="CG159" s="135"/>
      <c r="CH159" s="135"/>
      <c r="CI159" s="135"/>
      <c r="CJ159" s="135"/>
      <c r="CK159" s="135"/>
      <c r="CL159" s="135"/>
      <c r="CM159" s="135"/>
      <c r="CN159" s="135"/>
    </row>
    <row r="160" spans="1:92" ht="13" x14ac:dyDescent="0.3">
      <c r="A160" s="228" t="s">
        <v>222</v>
      </c>
      <c r="B160" s="228" t="s">
        <v>338</v>
      </c>
      <c r="C160" s="228" t="s">
        <v>447</v>
      </c>
      <c r="D160" s="228">
        <v>7500</v>
      </c>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c r="BI160" s="135"/>
      <c r="BJ160" s="135"/>
      <c r="BK160" s="135"/>
      <c r="BL160" s="135"/>
      <c r="BM160" s="135"/>
      <c r="BN160" s="135"/>
      <c r="BO160" s="135"/>
      <c r="BP160" s="135"/>
      <c r="BQ160" s="135"/>
      <c r="BR160" s="135"/>
      <c r="BS160" s="135"/>
      <c r="BT160" s="135"/>
      <c r="BU160" s="135"/>
      <c r="BV160" s="135"/>
      <c r="BW160" s="135"/>
      <c r="BX160" s="135"/>
      <c r="BY160" s="135"/>
      <c r="BZ160" s="135"/>
      <c r="CA160" s="135"/>
      <c r="CB160" s="135"/>
      <c r="CC160" s="135"/>
      <c r="CD160" s="135"/>
      <c r="CE160" s="135"/>
      <c r="CF160" s="135"/>
      <c r="CG160" s="135"/>
      <c r="CH160" s="135"/>
      <c r="CI160" s="135"/>
      <c r="CJ160" s="135"/>
      <c r="CK160" s="135"/>
      <c r="CL160" s="135"/>
      <c r="CM160" s="135"/>
      <c r="CN160" s="135"/>
    </row>
    <row r="161" spans="1:92" ht="13" x14ac:dyDescent="0.3">
      <c r="A161" s="228" t="s">
        <v>222</v>
      </c>
      <c r="B161" s="228" t="s">
        <v>338</v>
      </c>
      <c r="C161" s="228" t="s">
        <v>223</v>
      </c>
      <c r="D161" s="228">
        <v>7500</v>
      </c>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c r="BI161" s="135"/>
      <c r="BJ161" s="135"/>
      <c r="BK161" s="135"/>
      <c r="BL161" s="135"/>
      <c r="BM161" s="135"/>
      <c r="BN161" s="135"/>
      <c r="BO161" s="135"/>
      <c r="BP161" s="135"/>
      <c r="BQ161" s="135"/>
      <c r="BR161" s="135"/>
      <c r="BS161" s="135"/>
      <c r="BT161" s="135"/>
      <c r="BU161" s="135"/>
      <c r="BV161" s="135"/>
      <c r="BW161" s="135"/>
      <c r="BX161" s="135"/>
      <c r="BY161" s="135"/>
      <c r="BZ161" s="135"/>
      <c r="CA161" s="135"/>
      <c r="CB161" s="135"/>
      <c r="CC161" s="135"/>
      <c r="CD161" s="135"/>
      <c r="CE161" s="135"/>
      <c r="CF161" s="135"/>
      <c r="CG161" s="135"/>
      <c r="CH161" s="135"/>
      <c r="CI161" s="135"/>
      <c r="CJ161" s="135"/>
      <c r="CK161" s="135"/>
      <c r="CL161" s="135"/>
      <c r="CM161" s="135"/>
      <c r="CN161" s="135"/>
    </row>
    <row r="162" spans="1:92" ht="13" x14ac:dyDescent="0.3">
      <c r="A162" s="228" t="s">
        <v>222</v>
      </c>
      <c r="B162" s="228" t="s">
        <v>338</v>
      </c>
      <c r="C162" s="228" t="s">
        <v>224</v>
      </c>
      <c r="D162" s="228">
        <v>7500</v>
      </c>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c r="BI162" s="135"/>
      <c r="BJ162" s="135"/>
      <c r="BK162" s="135"/>
      <c r="BL162" s="135"/>
      <c r="BM162" s="135"/>
      <c r="BN162" s="135"/>
      <c r="BO162" s="135"/>
      <c r="BP162" s="135"/>
      <c r="BQ162" s="135"/>
      <c r="BR162" s="135"/>
      <c r="BS162" s="135"/>
      <c r="BT162" s="135"/>
      <c r="BU162" s="135"/>
      <c r="BV162" s="135"/>
      <c r="BW162" s="135"/>
      <c r="BX162" s="135"/>
      <c r="BY162" s="135"/>
      <c r="BZ162" s="135"/>
      <c r="CA162" s="135"/>
      <c r="CB162" s="135"/>
      <c r="CC162" s="135"/>
      <c r="CD162" s="135"/>
      <c r="CE162" s="135"/>
      <c r="CF162" s="135"/>
      <c r="CG162" s="135"/>
      <c r="CH162" s="135"/>
      <c r="CI162" s="135"/>
      <c r="CJ162" s="135"/>
      <c r="CK162" s="135"/>
      <c r="CL162" s="135"/>
      <c r="CM162" s="135"/>
      <c r="CN162" s="135"/>
    </row>
    <row r="163" spans="1:92" ht="13" x14ac:dyDescent="0.3">
      <c r="A163" s="228" t="s">
        <v>222</v>
      </c>
      <c r="B163" s="228" t="s">
        <v>338</v>
      </c>
      <c r="C163" s="228" t="s">
        <v>225</v>
      </c>
      <c r="D163" s="228">
        <v>7500</v>
      </c>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c r="BI163" s="135"/>
      <c r="BJ163" s="135"/>
      <c r="BK163" s="135"/>
      <c r="BL163" s="135"/>
      <c r="BM163" s="135"/>
      <c r="BN163" s="135"/>
      <c r="BO163" s="135"/>
      <c r="BP163" s="135"/>
      <c r="BQ163" s="135"/>
      <c r="BR163" s="135"/>
      <c r="BS163" s="135"/>
      <c r="BT163" s="135"/>
      <c r="BU163" s="135"/>
      <c r="BV163" s="135"/>
      <c r="BW163" s="135"/>
      <c r="BX163" s="135"/>
      <c r="BY163" s="135"/>
      <c r="BZ163" s="135"/>
      <c r="CA163" s="135"/>
      <c r="CB163" s="135"/>
      <c r="CC163" s="135"/>
      <c r="CD163" s="135"/>
      <c r="CE163" s="135"/>
      <c r="CF163" s="135"/>
      <c r="CG163" s="135"/>
      <c r="CH163" s="135"/>
      <c r="CI163" s="135"/>
      <c r="CJ163" s="135"/>
      <c r="CK163" s="135"/>
      <c r="CL163" s="135"/>
      <c r="CM163" s="135"/>
      <c r="CN163" s="135"/>
    </row>
    <row r="164" spans="1:92" ht="13" x14ac:dyDescent="0.3">
      <c r="A164" s="228" t="s">
        <v>222</v>
      </c>
      <c r="B164" s="228" t="s">
        <v>338</v>
      </c>
      <c r="C164" s="228" t="s">
        <v>226</v>
      </c>
      <c r="D164" s="228">
        <v>7500</v>
      </c>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5"/>
      <c r="BX164" s="135"/>
      <c r="BY164" s="135"/>
      <c r="BZ164" s="135"/>
      <c r="CA164" s="135"/>
      <c r="CB164" s="135"/>
      <c r="CC164" s="135"/>
      <c r="CD164" s="135"/>
      <c r="CE164" s="135"/>
      <c r="CF164" s="135"/>
      <c r="CG164" s="135"/>
      <c r="CH164" s="135"/>
      <c r="CI164" s="135"/>
      <c r="CJ164" s="135"/>
      <c r="CK164" s="135"/>
      <c r="CL164" s="135"/>
      <c r="CM164" s="135"/>
      <c r="CN164" s="135"/>
    </row>
    <row r="165" spans="1:92" ht="13" x14ac:dyDescent="0.3">
      <c r="A165" s="228" t="s">
        <v>222</v>
      </c>
      <c r="B165" s="228" t="s">
        <v>338</v>
      </c>
      <c r="C165" s="228" t="s">
        <v>227</v>
      </c>
      <c r="D165" s="228">
        <v>7500</v>
      </c>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c r="BF165" s="135"/>
      <c r="BG165" s="135"/>
      <c r="BH165" s="135"/>
      <c r="BI165" s="135"/>
      <c r="BJ165" s="135"/>
      <c r="BK165" s="135"/>
      <c r="BL165" s="135"/>
      <c r="BM165" s="135"/>
      <c r="BN165" s="135"/>
      <c r="BO165" s="135"/>
      <c r="BP165" s="135"/>
      <c r="BQ165" s="135"/>
      <c r="BR165" s="135"/>
      <c r="BS165" s="135"/>
      <c r="BT165" s="135"/>
      <c r="BU165" s="135"/>
      <c r="BV165" s="135"/>
      <c r="BW165" s="135"/>
      <c r="BX165" s="135"/>
      <c r="BY165" s="135"/>
      <c r="BZ165" s="135"/>
      <c r="CA165" s="135"/>
      <c r="CB165" s="135"/>
      <c r="CC165" s="135"/>
      <c r="CD165" s="135"/>
      <c r="CE165" s="135"/>
      <c r="CF165" s="135"/>
      <c r="CG165" s="135"/>
      <c r="CH165" s="135"/>
      <c r="CI165" s="135"/>
      <c r="CJ165" s="135"/>
      <c r="CK165" s="135"/>
      <c r="CL165" s="135"/>
      <c r="CM165" s="135"/>
      <c r="CN165" s="135"/>
    </row>
    <row r="166" spans="1:92" ht="13" x14ac:dyDescent="0.3">
      <c r="A166" s="228" t="s">
        <v>222</v>
      </c>
      <c r="B166" s="228" t="s">
        <v>338</v>
      </c>
      <c r="C166" s="228" t="s">
        <v>228</v>
      </c>
      <c r="D166" s="228">
        <v>7500</v>
      </c>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5"/>
      <c r="BX166" s="135"/>
      <c r="BY166" s="135"/>
      <c r="BZ166" s="135"/>
      <c r="CA166" s="135"/>
      <c r="CB166" s="135"/>
      <c r="CC166" s="135"/>
      <c r="CD166" s="135"/>
      <c r="CE166" s="135"/>
      <c r="CF166" s="135"/>
      <c r="CG166" s="135"/>
      <c r="CH166" s="135"/>
      <c r="CI166" s="135"/>
      <c r="CJ166" s="135"/>
      <c r="CK166" s="135"/>
      <c r="CL166" s="135"/>
      <c r="CM166" s="135"/>
      <c r="CN166" s="135"/>
    </row>
    <row r="167" spans="1:92" ht="13" x14ac:dyDescent="0.3">
      <c r="A167" s="228" t="s">
        <v>222</v>
      </c>
      <c r="B167" s="228" t="s">
        <v>338</v>
      </c>
      <c r="C167" s="228" t="s">
        <v>229</v>
      </c>
      <c r="D167" s="228">
        <v>7500</v>
      </c>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c r="BI167" s="135"/>
      <c r="BJ167" s="135"/>
      <c r="BK167" s="135"/>
      <c r="BL167" s="135"/>
      <c r="BM167" s="135"/>
      <c r="BN167" s="135"/>
      <c r="BO167" s="135"/>
      <c r="BP167" s="135"/>
      <c r="BQ167" s="135"/>
      <c r="BR167" s="135"/>
      <c r="BS167" s="135"/>
      <c r="BT167" s="135"/>
      <c r="BU167" s="135"/>
      <c r="BV167" s="135"/>
      <c r="BW167" s="135"/>
      <c r="BX167" s="135"/>
      <c r="BY167" s="135"/>
      <c r="BZ167" s="135"/>
      <c r="CA167" s="135"/>
      <c r="CB167" s="135"/>
      <c r="CC167" s="135"/>
      <c r="CD167" s="135"/>
      <c r="CE167" s="135"/>
      <c r="CF167" s="135"/>
      <c r="CG167" s="135"/>
      <c r="CH167" s="135"/>
      <c r="CI167" s="135"/>
      <c r="CJ167" s="135"/>
      <c r="CK167" s="135"/>
      <c r="CL167" s="135"/>
      <c r="CM167" s="135"/>
      <c r="CN167" s="135"/>
    </row>
    <row r="168" spans="1:92" ht="13" x14ac:dyDescent="0.3">
      <c r="A168" s="228" t="s">
        <v>182</v>
      </c>
      <c r="B168" s="228" t="s">
        <v>327</v>
      </c>
      <c r="C168" s="228" t="s">
        <v>181</v>
      </c>
      <c r="D168" s="228">
        <v>75</v>
      </c>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c r="CD168" s="135"/>
      <c r="CE168" s="135"/>
      <c r="CF168" s="135"/>
      <c r="CG168" s="135"/>
      <c r="CH168" s="135"/>
      <c r="CI168" s="135"/>
      <c r="CJ168" s="135"/>
      <c r="CK168" s="135"/>
      <c r="CL168" s="135"/>
      <c r="CM168" s="135"/>
      <c r="CN168" s="135"/>
    </row>
    <row r="169" spans="1:92" ht="13" x14ac:dyDescent="0.3">
      <c r="A169" s="228" t="s">
        <v>180</v>
      </c>
      <c r="B169" s="228" t="s">
        <v>341</v>
      </c>
      <c r="C169" s="228" t="s">
        <v>179</v>
      </c>
      <c r="D169" s="228">
        <v>75</v>
      </c>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c r="CL169" s="135"/>
      <c r="CM169" s="135"/>
      <c r="CN169" s="135"/>
    </row>
    <row r="170" spans="1:92" ht="13" x14ac:dyDescent="0.3">
      <c r="A170" s="228" t="s">
        <v>431</v>
      </c>
      <c r="B170" s="228" t="s">
        <v>429</v>
      </c>
      <c r="C170" s="228" t="s">
        <v>430</v>
      </c>
      <c r="D170" s="228">
        <v>1000</v>
      </c>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c r="CD170" s="135"/>
      <c r="CE170" s="135"/>
      <c r="CF170" s="135"/>
      <c r="CG170" s="135"/>
      <c r="CH170" s="135"/>
      <c r="CI170" s="135"/>
      <c r="CJ170" s="135"/>
      <c r="CK170" s="135"/>
      <c r="CL170" s="135"/>
      <c r="CM170" s="135"/>
      <c r="CN170" s="135"/>
    </row>
    <row r="171" spans="1:92" ht="13" x14ac:dyDescent="0.3">
      <c r="A171" s="228" t="s">
        <v>387</v>
      </c>
      <c r="B171" s="228" t="s">
        <v>343</v>
      </c>
      <c r="C171" s="228" t="s">
        <v>187</v>
      </c>
      <c r="D171" s="228">
        <v>150</v>
      </c>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c r="BI171" s="135"/>
      <c r="BJ171" s="135"/>
      <c r="BK171" s="135"/>
      <c r="BL171" s="135"/>
      <c r="BM171" s="135"/>
      <c r="BN171" s="135"/>
      <c r="BO171" s="135"/>
      <c r="BP171" s="135"/>
      <c r="BQ171" s="135"/>
      <c r="BR171" s="135"/>
      <c r="BS171" s="135"/>
      <c r="BT171" s="135"/>
      <c r="BU171" s="135"/>
      <c r="BV171" s="135"/>
      <c r="BW171" s="135"/>
      <c r="BX171" s="135"/>
      <c r="BY171" s="135"/>
      <c r="BZ171" s="135"/>
      <c r="CA171" s="135"/>
      <c r="CB171" s="135"/>
      <c r="CC171" s="135"/>
      <c r="CD171" s="135"/>
      <c r="CE171" s="135"/>
      <c r="CF171" s="135"/>
      <c r="CG171" s="135"/>
      <c r="CH171" s="135"/>
      <c r="CI171" s="135"/>
      <c r="CJ171" s="135"/>
      <c r="CK171" s="135"/>
      <c r="CL171" s="135"/>
      <c r="CM171" s="135"/>
      <c r="CN171" s="135"/>
    </row>
    <row r="172" spans="1:92" ht="13" x14ac:dyDescent="0.3">
      <c r="A172" s="228" t="s">
        <v>434</v>
      </c>
      <c r="B172" s="228" t="s">
        <v>432</v>
      </c>
      <c r="C172" s="228" t="s">
        <v>433</v>
      </c>
      <c r="D172" s="228">
        <v>1000</v>
      </c>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c r="BI172" s="135"/>
      <c r="BJ172" s="135"/>
      <c r="BK172" s="135"/>
      <c r="BL172" s="135"/>
      <c r="BM172" s="135"/>
      <c r="BN172" s="135"/>
      <c r="BO172" s="135"/>
      <c r="BP172" s="135"/>
      <c r="BQ172" s="135"/>
      <c r="BR172" s="135"/>
      <c r="BS172" s="135"/>
      <c r="BT172" s="135"/>
      <c r="BU172" s="135"/>
      <c r="BV172" s="135"/>
      <c r="BW172" s="135"/>
      <c r="BX172" s="135"/>
      <c r="BY172" s="135"/>
      <c r="BZ172" s="135"/>
      <c r="CA172" s="135"/>
      <c r="CB172" s="135"/>
      <c r="CC172" s="135"/>
      <c r="CD172" s="135"/>
      <c r="CE172" s="135"/>
      <c r="CF172" s="135"/>
      <c r="CG172" s="135"/>
      <c r="CH172" s="135"/>
      <c r="CI172" s="135"/>
      <c r="CJ172" s="135"/>
      <c r="CK172" s="135"/>
      <c r="CL172" s="135"/>
      <c r="CM172" s="135"/>
      <c r="CN172" s="135"/>
    </row>
    <row r="173" spans="1:92" ht="13" x14ac:dyDescent="0.3">
      <c r="A173" s="228" t="s">
        <v>437</v>
      </c>
      <c r="B173" s="228" t="s">
        <v>435</v>
      </c>
      <c r="C173" s="228" t="s">
        <v>436</v>
      </c>
      <c r="D173" s="228">
        <v>1000</v>
      </c>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5"/>
      <c r="BX173" s="135"/>
      <c r="BY173" s="135"/>
      <c r="BZ173" s="135"/>
      <c r="CA173" s="135"/>
      <c r="CB173" s="135"/>
      <c r="CC173" s="135"/>
      <c r="CD173" s="135"/>
      <c r="CE173" s="135"/>
      <c r="CF173" s="135"/>
      <c r="CG173" s="135"/>
      <c r="CH173" s="135"/>
      <c r="CI173" s="135"/>
      <c r="CJ173" s="135"/>
      <c r="CK173" s="135"/>
      <c r="CL173" s="135"/>
      <c r="CM173" s="135"/>
      <c r="CN173" s="135"/>
    </row>
    <row r="174" spans="1:92" ht="13" x14ac:dyDescent="0.3">
      <c r="A174" s="228" t="s">
        <v>401</v>
      </c>
      <c r="B174" s="228" t="s">
        <v>399</v>
      </c>
      <c r="C174" s="228" t="s">
        <v>400</v>
      </c>
      <c r="D174" s="228">
        <v>300</v>
      </c>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row>
    <row r="175" spans="1:92" ht="13" x14ac:dyDescent="0.3">
      <c r="A175" s="228" t="s">
        <v>410</v>
      </c>
      <c r="B175" s="228" t="s">
        <v>408</v>
      </c>
      <c r="C175" s="228" t="s">
        <v>409</v>
      </c>
      <c r="D175" s="228">
        <v>500</v>
      </c>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c r="BH175" s="135"/>
      <c r="BI175" s="135"/>
      <c r="BJ175" s="135"/>
      <c r="BK175" s="135"/>
      <c r="BL175" s="135"/>
      <c r="BM175" s="135"/>
      <c r="BN175" s="135"/>
      <c r="BO175" s="135"/>
      <c r="BP175" s="135"/>
      <c r="BQ175" s="135"/>
      <c r="BR175" s="135"/>
      <c r="BS175" s="135"/>
      <c r="BT175" s="135"/>
      <c r="BU175" s="135"/>
      <c r="BV175" s="135"/>
      <c r="BW175" s="135"/>
      <c r="BX175" s="135"/>
      <c r="BY175" s="135"/>
      <c r="BZ175" s="135"/>
      <c r="CA175" s="135"/>
      <c r="CB175" s="135"/>
      <c r="CC175" s="135"/>
      <c r="CD175" s="135"/>
      <c r="CE175" s="135"/>
      <c r="CF175" s="135"/>
      <c r="CG175" s="135"/>
      <c r="CH175" s="135"/>
      <c r="CI175" s="135"/>
      <c r="CJ175" s="135"/>
      <c r="CK175" s="135"/>
      <c r="CL175" s="135"/>
      <c r="CM175" s="135"/>
      <c r="CN175" s="135"/>
    </row>
    <row r="176" spans="1:92" ht="13" x14ac:dyDescent="0.3">
      <c r="A176" s="228" t="s">
        <v>422</v>
      </c>
      <c r="B176" s="228" t="s">
        <v>420</v>
      </c>
      <c r="C176" s="228" t="s">
        <v>421</v>
      </c>
      <c r="D176" s="228">
        <v>750</v>
      </c>
      <c r="E176" s="135" t="s">
        <v>1</v>
      </c>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135"/>
      <c r="BW176" s="135"/>
      <c r="BX176" s="135"/>
      <c r="BY176" s="135"/>
      <c r="BZ176" s="135"/>
      <c r="CA176" s="135"/>
      <c r="CB176" s="135"/>
      <c r="CC176" s="135"/>
      <c r="CD176" s="135"/>
      <c r="CE176" s="135"/>
      <c r="CF176" s="135"/>
      <c r="CG176" s="135"/>
      <c r="CH176" s="135"/>
      <c r="CI176" s="135"/>
      <c r="CJ176" s="135"/>
      <c r="CK176" s="135"/>
      <c r="CL176" s="135"/>
      <c r="CM176" s="135"/>
      <c r="CN176" s="135"/>
    </row>
    <row r="177" spans="1:92" ht="13" x14ac:dyDescent="0.3">
      <c r="A177" s="228" t="s">
        <v>301</v>
      </c>
      <c r="B177" s="228" t="s">
        <v>361</v>
      </c>
      <c r="C177" s="228" t="s">
        <v>303</v>
      </c>
      <c r="D177" s="228">
        <v>1000</v>
      </c>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135"/>
      <c r="BY177" s="135"/>
      <c r="BZ177" s="135"/>
      <c r="CA177" s="135"/>
      <c r="CB177" s="135"/>
      <c r="CC177" s="135"/>
      <c r="CD177" s="135"/>
      <c r="CE177" s="135"/>
      <c r="CF177" s="135"/>
      <c r="CG177" s="135"/>
      <c r="CH177" s="135"/>
      <c r="CI177" s="135"/>
      <c r="CJ177" s="135"/>
      <c r="CK177" s="135"/>
      <c r="CL177" s="135"/>
      <c r="CM177" s="135"/>
      <c r="CN177" s="135"/>
    </row>
    <row r="178" spans="1:92" ht="13" x14ac:dyDescent="0.3">
      <c r="A178" s="228" t="s">
        <v>302</v>
      </c>
      <c r="B178" s="228" t="s">
        <v>364</v>
      </c>
      <c r="C178" s="228" t="s">
        <v>304</v>
      </c>
      <c r="D178" s="228">
        <v>1000</v>
      </c>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row>
    <row r="179" spans="1:92" ht="13" x14ac:dyDescent="0.3">
      <c r="A179" s="228" t="s">
        <v>413</v>
      </c>
      <c r="B179" s="228" t="s">
        <v>411</v>
      </c>
      <c r="C179" s="228" t="s">
        <v>412</v>
      </c>
      <c r="D179" s="228">
        <v>500</v>
      </c>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5"/>
      <c r="CC179" s="135"/>
      <c r="CD179" s="135"/>
      <c r="CE179" s="135"/>
      <c r="CF179" s="135"/>
      <c r="CG179" s="135"/>
      <c r="CH179" s="135"/>
      <c r="CI179" s="135"/>
      <c r="CJ179" s="135"/>
      <c r="CK179" s="135"/>
      <c r="CL179" s="135"/>
      <c r="CM179" s="135"/>
      <c r="CN179" s="135"/>
    </row>
    <row r="180" spans="1:92" ht="13" x14ac:dyDescent="0.3">
      <c r="A180" s="228" t="s">
        <v>299</v>
      </c>
      <c r="B180" s="228" t="s">
        <v>332</v>
      </c>
      <c r="C180" s="228" t="s">
        <v>297</v>
      </c>
      <c r="D180" s="228">
        <v>750</v>
      </c>
      <c r="E180" s="135"/>
      <c r="F180" s="135"/>
      <c r="G180" s="135"/>
      <c r="H180" s="135"/>
      <c r="I180" s="135"/>
      <c r="J180" s="135"/>
      <c r="K180" s="135"/>
      <c r="L180" s="135"/>
      <c r="M180" s="135"/>
      <c r="N180" s="135"/>
      <c r="O180" s="135"/>
      <c r="P180" s="135"/>
      <c r="Q180" s="135"/>
      <c r="R180" s="135"/>
      <c r="S180" s="135"/>
      <c r="T180" s="135"/>
      <c r="U180" s="135"/>
      <c r="V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c r="BI180" s="135"/>
      <c r="BJ180" s="135"/>
      <c r="BK180" s="135"/>
      <c r="BL180" s="135"/>
      <c r="BM180" s="135"/>
      <c r="BN180" s="135"/>
      <c r="BO180" s="135"/>
      <c r="BP180" s="135"/>
      <c r="BQ180" s="135"/>
      <c r="BR180" s="135"/>
      <c r="BS180" s="135"/>
      <c r="BT180" s="135"/>
      <c r="BU180" s="135"/>
      <c r="BV180" s="135"/>
      <c r="BW180" s="135"/>
      <c r="BX180" s="135"/>
      <c r="BY180" s="135"/>
      <c r="BZ180" s="135"/>
      <c r="CA180" s="135"/>
      <c r="CB180" s="135"/>
      <c r="CC180" s="135"/>
      <c r="CD180" s="135"/>
      <c r="CE180" s="135"/>
      <c r="CF180" s="135"/>
      <c r="CG180" s="135"/>
      <c r="CH180" s="135"/>
      <c r="CI180" s="135"/>
      <c r="CJ180" s="135"/>
      <c r="CK180" s="135"/>
      <c r="CL180" s="135"/>
      <c r="CM180" s="135"/>
      <c r="CN180" s="135"/>
    </row>
    <row r="181" spans="1:92" ht="13" x14ac:dyDescent="0.3">
      <c r="A181" s="228" t="s">
        <v>425</v>
      </c>
      <c r="B181" s="228" t="s">
        <v>423</v>
      </c>
      <c r="C181" s="228" t="s">
        <v>424</v>
      </c>
      <c r="D181" s="228">
        <v>750</v>
      </c>
      <c r="E181" s="135"/>
      <c r="F181" s="135"/>
      <c r="G181" s="135"/>
    </row>
    <row r="182" spans="1:92" ht="13" x14ac:dyDescent="0.3">
      <c r="A182" s="228" t="s">
        <v>300</v>
      </c>
      <c r="B182" s="228" t="s">
        <v>346</v>
      </c>
      <c r="C182" s="228" t="s">
        <v>298</v>
      </c>
      <c r="D182" s="228">
        <v>750</v>
      </c>
      <c r="E182" s="228"/>
      <c r="F182" s="135"/>
      <c r="G182" s="135"/>
    </row>
    <row r="183" spans="1:92" ht="13" x14ac:dyDescent="0.3">
      <c r="A183" s="228"/>
      <c r="B183" s="228"/>
      <c r="C183" s="228"/>
      <c r="D183" s="228"/>
      <c r="E183" s="227"/>
    </row>
  </sheetData>
  <sheetProtection algorithmName="SHA-512" hashValue="Lbxcons2t5fwGUOaWb6Y55gUlHP3Atk8xXVi0Dj2mlDQJSZmCfAftE3820j4QsGCI/2WylYTP4sNaittDJqcgQ==" saltValue="Y09vNZS+RYc4Ttq6+s/ccw==" spinCount="100000" sheet="1" autoFilter="0"/>
  <autoFilter ref="A104:D183" xr:uid="{00000000-0001-0000-0200-000000000000}"/>
  <sortState xmlns:xlrd2="http://schemas.microsoft.com/office/spreadsheetml/2017/richdata2" ref="A105:D182">
    <sortCondition ref="A105:A182"/>
  </sortState>
  <dataConsolidate/>
  <mergeCells count="22">
    <mergeCell ref="C1:H1"/>
    <mergeCell ref="A1:A7"/>
    <mergeCell ref="D25:J25"/>
    <mergeCell ref="A21:A25"/>
    <mergeCell ref="C7:F7"/>
    <mergeCell ref="D21:E21"/>
    <mergeCell ref="C2:D2"/>
    <mergeCell ref="E2:F2"/>
    <mergeCell ref="C3:F3"/>
    <mergeCell ref="C5:H5"/>
    <mergeCell ref="C6:H6"/>
    <mergeCell ref="G24:I24"/>
    <mergeCell ref="D22:E22"/>
    <mergeCell ref="A9:A19"/>
    <mergeCell ref="G2:H2"/>
    <mergeCell ref="G62:H62"/>
    <mergeCell ref="B64:D64"/>
    <mergeCell ref="D24:E24"/>
    <mergeCell ref="A46:A57"/>
    <mergeCell ref="B62:D62"/>
    <mergeCell ref="B63:D63"/>
    <mergeCell ref="A29:A45"/>
  </mergeCells>
  <dataValidations xWindow="446" yWindow="757" count="6">
    <dataValidation type="list" allowBlank="1" showInputMessage="1" showErrorMessage="1" sqref="F19" xr:uid="{00000000-0002-0000-0200-000000000000}">
      <formula1>#REF!</formula1>
    </dataValidation>
    <dataValidation type="list" allowBlank="1" showInputMessage="1" showErrorMessage="1" sqref="D67 C14" xr:uid="{00000000-0002-0000-0200-000001000000}">
      <formula1>transformersizes</formula1>
    </dataValidation>
    <dataValidation type="list" allowBlank="1" showInputMessage="1" showErrorMessage="1" sqref="E67" xr:uid="{00000000-0002-0000-0200-000002000000}">
      <formula1>INDIRECT($A$78)</formula1>
    </dataValidation>
    <dataValidation type="whole" allowBlank="1" showErrorMessage="1" promptTitle="transformer amount" prompt="_x000a_" sqref="C67" xr:uid="{00000000-0002-0000-0200-000003000000}">
      <formula1>0</formula1>
      <formula2>10</formula2>
    </dataValidation>
    <dataValidation type="list" allowBlank="1" showInputMessage="1" showErrorMessage="1" sqref="C12" xr:uid="{00000000-0002-0000-0200-000004000000}">
      <formula1>$A$98:$A$103</formula1>
    </dataValidation>
    <dataValidation type="list" allowBlank="1" showInputMessage="1" showErrorMessage="1" sqref="C11" xr:uid="{00000000-0002-0000-0200-000005000000}">
      <formula1>$B$98:$B$100</formula1>
    </dataValidation>
  </dataValidations>
  <pageMargins left="0.25" right="0.25" top="0.75" bottom="0.75" header="0.3" footer="0.3"/>
  <pageSetup scale="65" fitToHeight="2" orientation="landscape" r:id="rId1"/>
  <headerFooter>
    <oddHeader>&amp;LTransmission-Distribution Planning &amp;D</oddHeader>
    <oddFooter>&amp;L&amp;D&amp;R&amp;F&amp;C&amp;"Calibri"&amp;11&amp;K000000&amp;"Calibri"&amp;11&amp;K000000&amp;A</oddFooter>
  </headerFooter>
  <rowBreaks count="1" manualBreakCount="1">
    <brk id="26" max="11" man="1"/>
  </rowBreaks>
  <extLst>
    <ext xmlns:x14="http://schemas.microsoft.com/office/spreadsheetml/2009/9/main" uri="{CCE6A557-97BC-4b89-ADB6-D9C93CAAB3DF}">
      <x14:dataValidations xmlns:xm="http://schemas.microsoft.com/office/excel/2006/main" xWindow="446" yWindow="757" count="1">
        <x14:dataValidation type="list" allowBlank="1" showInputMessage="1" showErrorMessage="1" xr:uid="{00000000-0002-0000-0200-000006000000}">
          <x14:formula1>
            <xm:f>'Customer Load Sheet'!$F$110:$F$112</xm:f>
          </x14:formula1>
          <xm:sqref>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CI165"/>
  <sheetViews>
    <sheetView zoomScale="85" zoomScaleNormal="85" zoomScaleSheetLayoutView="90" workbookViewId="0">
      <selection activeCell="B2" sqref="B2"/>
    </sheetView>
  </sheetViews>
  <sheetFormatPr defaultColWidth="9.1796875" defaultRowHeight="15.5" x14ac:dyDescent="0.35"/>
  <cols>
    <col min="1" max="1" width="10.7265625" style="162" customWidth="1"/>
    <col min="2" max="2" width="36.7265625" style="162" bestFit="1" customWidth="1"/>
    <col min="3" max="3" width="18" style="162" customWidth="1"/>
    <col min="4" max="4" width="17.453125" style="162" customWidth="1"/>
    <col min="5" max="5" width="22.26953125" style="162" customWidth="1"/>
    <col min="6" max="6" width="17.26953125" style="162" bestFit="1" customWidth="1"/>
    <col min="7" max="7" width="13.453125" style="162" customWidth="1"/>
    <col min="8" max="8" width="19.453125" style="162" customWidth="1"/>
    <col min="9" max="9" width="12.453125" style="162" customWidth="1"/>
    <col min="10" max="13" width="9.1796875" style="162"/>
    <col min="14" max="14" width="20.1796875" style="162" customWidth="1"/>
    <col min="15" max="37" width="9.1796875" style="162" customWidth="1"/>
    <col min="38" max="16384" width="9.1796875" style="162"/>
  </cols>
  <sheetData>
    <row r="1" spans="1:11" x14ac:dyDescent="0.35">
      <c r="A1" s="651" t="s">
        <v>63</v>
      </c>
      <c r="B1" s="356" t="s">
        <v>64</v>
      </c>
      <c r="C1" s="652" t="str">
        <f>'Customer Load Sheet'!C13:H13</f>
        <v xml:space="preserve"> </v>
      </c>
      <c r="D1" s="652"/>
      <c r="E1" s="652"/>
      <c r="F1" s="652"/>
      <c r="G1" s="652"/>
      <c r="H1" s="652"/>
      <c r="I1" s="652"/>
    </row>
    <row r="2" spans="1:11" ht="19.5" customHeight="1" x14ac:dyDescent="0.35">
      <c r="A2" s="651"/>
      <c r="B2" s="356" t="s">
        <v>325</v>
      </c>
      <c r="C2" s="653" t="str">
        <f>'Customer Load Sheet'!C11</f>
        <v xml:space="preserve"> </v>
      </c>
      <c r="D2" s="654"/>
      <c r="E2" s="655" t="s">
        <v>12</v>
      </c>
      <c r="F2" s="655"/>
      <c r="G2" s="656" t="str">
        <f>'Customer Load Sheet'!C12</f>
        <v xml:space="preserve"> </v>
      </c>
      <c r="H2" s="656"/>
      <c r="I2" s="656"/>
    </row>
    <row r="3" spans="1:11" x14ac:dyDescent="0.35">
      <c r="A3" s="651"/>
      <c r="B3" s="356" t="s">
        <v>11</v>
      </c>
      <c r="C3" s="657" t="str">
        <f>('Customer Load Sheet'!C9&amp;"       "&amp;'Customer Load Sheet'!E9)</f>
        <v xml:space="preserve">         </v>
      </c>
      <c r="D3" s="657"/>
      <c r="E3" s="657"/>
      <c r="F3" s="657"/>
      <c r="G3" s="357"/>
      <c r="H3" s="357"/>
      <c r="I3" s="357"/>
    </row>
    <row r="4" spans="1:11" x14ac:dyDescent="0.35">
      <c r="A4" s="651"/>
      <c r="B4" s="356" t="s">
        <v>65</v>
      </c>
      <c r="C4" s="358" t="s">
        <v>13</v>
      </c>
      <c r="D4" s="371" t="str">
        <f>'Customer Load Sheet'!D14</f>
        <v xml:space="preserve"> </v>
      </c>
      <c r="E4" s="359" t="s">
        <v>14</v>
      </c>
      <c r="F4" s="371" t="str">
        <f>'Customer Load Sheet'!F14</f>
        <v xml:space="preserve"> </v>
      </c>
      <c r="G4" s="359" t="s">
        <v>15</v>
      </c>
      <c r="H4" s="371" t="str">
        <f>'Customer Load Sheet'!H14</f>
        <v xml:space="preserve"> </v>
      </c>
      <c r="I4" s="360" t="s">
        <v>1</v>
      </c>
      <c r="J4" s="163"/>
    </row>
    <row r="5" spans="1:11" x14ac:dyDescent="0.35">
      <c r="A5" s="651"/>
      <c r="B5" s="361" t="s">
        <v>66</v>
      </c>
      <c r="C5" s="652" t="str">
        <f>'Customer Load Sheet'!C15</f>
        <v xml:space="preserve"> </v>
      </c>
      <c r="D5" s="652"/>
      <c r="E5" s="652"/>
      <c r="F5" s="652"/>
      <c r="G5" s="652"/>
      <c r="H5" s="652"/>
      <c r="I5" s="362"/>
    </row>
    <row r="6" spans="1:11" x14ac:dyDescent="0.35">
      <c r="A6" s="651"/>
      <c r="B6" s="356" t="s">
        <v>65</v>
      </c>
      <c r="C6" s="362" t="str">
        <f>'Customer Load Sheet'!C16</f>
        <v>Office:</v>
      </c>
      <c r="D6" s="370" t="str">
        <f>'Customer Load Sheet'!D16</f>
        <v xml:space="preserve"> </v>
      </c>
      <c r="E6" s="362" t="str">
        <f>'Customer Load Sheet'!E16</f>
        <v>Cell:</v>
      </c>
      <c r="F6" s="370" t="str">
        <f>'Customer Load Sheet'!F16</f>
        <v xml:space="preserve"> </v>
      </c>
      <c r="G6" s="362" t="str">
        <f>'Customer Load Sheet'!G16</f>
        <v>Other:</v>
      </c>
      <c r="H6" s="370" t="str">
        <f>'Customer Load Sheet'!H16</f>
        <v xml:space="preserve"> </v>
      </c>
      <c r="I6" s="362"/>
    </row>
    <row r="7" spans="1:11" x14ac:dyDescent="0.35">
      <c r="A7" s="651"/>
      <c r="B7" s="356" t="s">
        <v>68</v>
      </c>
      <c r="C7" s="657" t="str">
        <f>'Customer Load Sheet'!C18</f>
        <v xml:space="preserve"> </v>
      </c>
      <c r="D7" s="657"/>
      <c r="E7" s="657"/>
      <c r="F7" s="657"/>
      <c r="G7" s="363" t="s">
        <v>18</v>
      </c>
      <c r="H7" s="164">
        <f>'Customer Load Sheet'!H18</f>
        <v>1000</v>
      </c>
      <c r="I7" s="363"/>
      <c r="J7" s="165"/>
    </row>
    <row r="8" spans="1:11" ht="16" thickBot="1" x14ac:dyDescent="0.4">
      <c r="A8" s="166"/>
      <c r="B8" s="166"/>
      <c r="C8" s="165"/>
      <c r="D8" s="165"/>
      <c r="E8" s="165"/>
      <c r="F8" s="165"/>
      <c r="G8" s="165"/>
      <c r="H8" s="165"/>
      <c r="I8" s="165"/>
      <c r="J8" s="165"/>
    </row>
    <row r="9" spans="1:11" ht="31" x14ac:dyDescent="0.35">
      <c r="A9" s="183"/>
      <c r="B9" s="161" t="s">
        <v>70</v>
      </c>
      <c r="C9" s="230" t="s">
        <v>496</v>
      </c>
      <c r="D9" s="184" t="str">
        <f>'Customer Load Sheet'!C21</f>
        <v>New</v>
      </c>
      <c r="E9" s="167"/>
      <c r="F9" s="186" t="s">
        <v>69</v>
      </c>
      <c r="G9" s="169" t="s">
        <v>29</v>
      </c>
      <c r="H9" s="168"/>
      <c r="I9" s="170"/>
      <c r="J9" s="171"/>
    </row>
    <row r="10" spans="1:11" ht="16" thickBot="1" x14ac:dyDescent="0.4">
      <c r="A10" s="406"/>
      <c r="B10" s="407" t="s">
        <v>74</v>
      </c>
      <c r="C10" s="408" t="s">
        <v>24</v>
      </c>
      <c r="D10" s="409">
        <f>'Customer Load Sheet'!D26</f>
        <v>208</v>
      </c>
      <c r="E10" s="410" t="s">
        <v>152</v>
      </c>
      <c r="F10" s="411">
        <f>'Customer Load Sheet'!F25</f>
        <v>0</v>
      </c>
      <c r="G10" s="412" t="s">
        <v>27</v>
      </c>
      <c r="H10" s="413">
        <f>'Customer Load Sheet'!F26</f>
        <v>3</v>
      </c>
      <c r="I10" s="412" t="s">
        <v>26</v>
      </c>
      <c r="J10" s="414">
        <f>'Customer Load Sheet'!H25</f>
        <v>4</v>
      </c>
    </row>
    <row r="11" spans="1:11" ht="16" thickBot="1" x14ac:dyDescent="0.4">
      <c r="A11" s="366"/>
      <c r="B11" s="172"/>
      <c r="C11" s="173"/>
      <c r="D11" s="174"/>
      <c r="E11" s="174"/>
      <c r="F11" s="174"/>
      <c r="G11" s="174"/>
      <c r="H11" s="174"/>
      <c r="I11" s="174"/>
      <c r="J11" s="182"/>
    </row>
    <row r="12" spans="1:11" ht="16" thickBot="1" x14ac:dyDescent="0.4">
      <c r="A12" s="643" t="s">
        <v>79</v>
      </c>
      <c r="B12" s="415" t="s">
        <v>33</v>
      </c>
      <c r="C12" s="416" t="str">
        <f>'Customer Load Sheet'!F31</f>
        <v>Self Contained</v>
      </c>
      <c r="D12" s="646" t="s">
        <v>163</v>
      </c>
      <c r="E12" s="646"/>
      <c r="F12" s="417">
        <f>'Customer Load Sheet'!C32</f>
        <v>1</v>
      </c>
      <c r="G12" s="418" t="str">
        <f>'Customer Load Sheet'!D11</f>
        <v>SIC Code</v>
      </c>
      <c r="H12" s="418">
        <f>'Customer Load Sheet'!E11</f>
        <v>0</v>
      </c>
      <c r="I12" s="419"/>
      <c r="J12" s="420"/>
    </row>
    <row r="13" spans="1:11" ht="55.5" customHeight="1" thickBot="1" x14ac:dyDescent="0.4">
      <c r="A13" s="644"/>
      <c r="B13" s="358" t="s">
        <v>80</v>
      </c>
      <c r="C13" s="367" t="str">
        <f>'Customer Load Sheet'!H32</f>
        <v>Service Center</v>
      </c>
      <c r="D13" s="647" t="str">
        <f>'Transmission-Distribution Plan'!D22:E22</f>
        <v>Comments</v>
      </c>
      <c r="E13" s="647"/>
      <c r="F13" s="364" t="str">
        <f>'Customer Load Sheet'!F11</f>
        <v>Revenue Class</v>
      </c>
      <c r="G13" s="364">
        <f>'Customer Load Sheet'!G11</f>
        <v>421</v>
      </c>
      <c r="H13" s="365" t="str">
        <f>'Customer Load Sheet'!F12</f>
        <v>Customer Rate</v>
      </c>
      <c r="I13" s="364" t="str">
        <f>'Customer Load Sheet'!G12</f>
        <v>Rate 310 MGS Secondary</v>
      </c>
      <c r="J13" s="421" t="str">
        <f>'Customer Load Sheet'!H12</f>
        <v xml:space="preserve">     21-400 KW</v>
      </c>
    </row>
    <row r="14" spans="1:11" ht="16" thickBot="1" x14ac:dyDescent="0.4">
      <c r="A14" s="644"/>
      <c r="B14" s="363" t="s">
        <v>82</v>
      </c>
      <c r="C14" s="368" t="s">
        <v>83</v>
      </c>
      <c r="D14" s="367" t="str">
        <f>'Transmission-Distribution Plan'!D23</f>
        <v>x</v>
      </c>
      <c r="E14" s="368" t="s">
        <v>84</v>
      </c>
      <c r="F14" s="367" t="str">
        <f>'Transmission-Distribution Plan'!F23</f>
        <v>x</v>
      </c>
      <c r="G14" s="368" t="s">
        <v>85</v>
      </c>
      <c r="H14" s="367" t="str">
        <f>'Transmission-Distribution Plan'!H23</f>
        <v xml:space="preserve"> </v>
      </c>
      <c r="I14" s="369"/>
      <c r="J14" s="422"/>
      <c r="K14" s="162" t="s">
        <v>1</v>
      </c>
    </row>
    <row r="15" spans="1:11" ht="59.25" customHeight="1" thickBot="1" x14ac:dyDescent="0.4">
      <c r="A15" s="644"/>
      <c r="B15" s="363" t="s">
        <v>87</v>
      </c>
      <c r="C15" s="362" t="str">
        <f>C12</f>
        <v>Self Contained</v>
      </c>
      <c r="D15" s="647" t="str">
        <f>'Transmission-Distribution Plan'!D24:E24</f>
        <v>Comments</v>
      </c>
      <c r="E15" s="647"/>
      <c r="F15" s="160" t="str">
        <f>'Customer Load Sheet'!D34</f>
        <v>Other Comments on Metering (including # of End Users if applicable or Meter Location Adjustment)</v>
      </c>
      <c r="G15" s="648">
        <f>'Customer Load Sheet'!F34:H34</f>
        <v>0</v>
      </c>
      <c r="H15" s="648"/>
      <c r="I15" s="648"/>
      <c r="J15" s="423" t="s">
        <v>1</v>
      </c>
    </row>
    <row r="16" spans="1:11" ht="31.5" customHeight="1" thickBot="1" x14ac:dyDescent="0.4">
      <c r="A16" s="645"/>
      <c r="B16" s="424" t="s">
        <v>146</v>
      </c>
      <c r="C16" s="425">
        <f>ESA!P39</f>
        <v>0</v>
      </c>
      <c r="D16" s="649" t="str">
        <f>'Transmission-Distribution Plan'!D25:J25</f>
        <v>NOTE-default is the calculated amps for the total load-if mulitple meters you will need to back out the amps and put in just the CT Amps</v>
      </c>
      <c r="E16" s="649"/>
      <c r="F16" s="649"/>
      <c r="G16" s="649"/>
      <c r="H16" s="649"/>
      <c r="I16" s="649"/>
      <c r="J16" s="650"/>
    </row>
    <row r="18" spans="1:8" ht="26" x14ac:dyDescent="0.35">
      <c r="A18" s="165"/>
      <c r="B18" s="199" t="s">
        <v>486</v>
      </c>
      <c r="C18" s="175"/>
      <c r="D18" s="175"/>
      <c r="E18" s="133">
        <f>ESA!N38</f>
        <v>0</v>
      </c>
      <c r="F18" s="166" t="s">
        <v>141</v>
      </c>
      <c r="G18" s="162" t="s">
        <v>1</v>
      </c>
    </row>
    <row r="19" spans="1:8" ht="35.5" customHeight="1" x14ac:dyDescent="0.35">
      <c r="B19" s="199" t="s">
        <v>485</v>
      </c>
      <c r="C19" s="175"/>
      <c r="D19" s="175"/>
      <c r="E19" s="133">
        <f>ESA!M40</f>
        <v>0</v>
      </c>
      <c r="F19" s="166" t="s">
        <v>141</v>
      </c>
    </row>
    <row r="20" spans="1:8" ht="12.75" customHeight="1" x14ac:dyDescent="0.35">
      <c r="B20" s="176" t="s">
        <v>460</v>
      </c>
      <c r="C20" s="176"/>
      <c r="D20" s="176"/>
      <c r="E20" s="133">
        <f>ESA!N41</f>
        <v>0</v>
      </c>
      <c r="F20" s="166" t="s">
        <v>141</v>
      </c>
      <c r="G20" s="162" t="s">
        <v>487</v>
      </c>
      <c r="H20" s="216">
        <f>ESA!P39</f>
        <v>0</v>
      </c>
    </row>
    <row r="26" spans="1:8" x14ac:dyDescent="0.35">
      <c r="H26" s="162" t="s">
        <v>1</v>
      </c>
    </row>
    <row r="27" spans="1:8" x14ac:dyDescent="0.35">
      <c r="C27" s="162" t="s">
        <v>1</v>
      </c>
    </row>
    <row r="38" spans="2:9" x14ac:dyDescent="0.35">
      <c r="I38" s="162" t="s">
        <v>1</v>
      </c>
    </row>
    <row r="41" spans="2:9" ht="12.75" customHeight="1" x14ac:dyDescent="0.35"/>
    <row r="45" spans="2:9" x14ac:dyDescent="0.35">
      <c r="B45" s="177"/>
    </row>
    <row r="46" spans="2:9" x14ac:dyDescent="0.35">
      <c r="B46" s="177"/>
    </row>
    <row r="47" spans="2:9" ht="13.5" customHeight="1" x14ac:dyDescent="0.35">
      <c r="B47" s="177"/>
    </row>
    <row r="48" spans="2:9" ht="34.5" customHeight="1" x14ac:dyDescent="0.35">
      <c r="B48" s="177"/>
    </row>
    <row r="49" spans="1:12" x14ac:dyDescent="0.35">
      <c r="B49" s="177"/>
    </row>
    <row r="50" spans="1:12" x14ac:dyDescent="0.35">
      <c r="A50" s="166"/>
      <c r="J50" s="177"/>
    </row>
    <row r="51" spans="1:12" x14ac:dyDescent="0.35">
      <c r="A51" s="166"/>
      <c r="C51" s="178"/>
      <c r="J51" s="177"/>
    </row>
    <row r="52" spans="1:12" ht="33.75" customHeight="1" x14ac:dyDescent="0.35">
      <c r="A52" s="166"/>
      <c r="G52" s="166"/>
      <c r="H52" s="166"/>
      <c r="J52" s="177"/>
      <c r="L52" s="162" t="s">
        <v>1</v>
      </c>
    </row>
    <row r="53" spans="1:12" ht="33.75" customHeight="1" x14ac:dyDescent="0.35">
      <c r="A53" s="166"/>
    </row>
    <row r="54" spans="1:12" ht="27" customHeight="1" x14ac:dyDescent="0.35">
      <c r="A54" s="166"/>
    </row>
    <row r="55" spans="1:12" ht="51.75" customHeight="1" x14ac:dyDescent="0.35">
      <c r="A55" s="166"/>
    </row>
    <row r="56" spans="1:12" ht="51.75" customHeight="1" x14ac:dyDescent="0.35"/>
    <row r="57" spans="1:12" ht="58.5" customHeight="1" x14ac:dyDescent="0.35"/>
    <row r="58" spans="1:12" ht="56.25" customHeight="1" x14ac:dyDescent="0.35"/>
    <row r="67" spans="1:87" s="179" customFormat="1" x14ac:dyDescent="0.35"/>
    <row r="68" spans="1:87" s="181" customFormat="1" x14ac:dyDescent="0.35">
      <c r="A68" s="180"/>
      <c r="B68" s="180"/>
      <c r="C68" s="180"/>
      <c r="D68" s="180"/>
      <c r="E68" s="180"/>
      <c r="F68" s="180" t="s">
        <v>1</v>
      </c>
      <c r="G68" s="180" t="s">
        <v>1</v>
      </c>
      <c r="H68" s="180" t="s">
        <v>1</v>
      </c>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row>
    <row r="69" spans="1:87" s="181" customFormat="1" x14ac:dyDescent="0.35">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row>
    <row r="70" spans="1:87" s="181" customFormat="1" x14ac:dyDescent="0.35">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80"/>
      <c r="BY70" s="180"/>
      <c r="BZ70" s="180"/>
      <c r="CA70" s="180"/>
      <c r="CB70" s="180"/>
      <c r="CC70" s="180"/>
      <c r="CD70" s="180"/>
      <c r="CE70" s="180"/>
      <c r="CF70" s="180"/>
      <c r="CG70" s="180"/>
      <c r="CH70" s="180"/>
      <c r="CI70" s="180"/>
    </row>
    <row r="71" spans="1:87" s="181" customFormat="1" x14ac:dyDescent="0.35">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0"/>
      <c r="BX71" s="180"/>
      <c r="BY71" s="180"/>
      <c r="BZ71" s="180"/>
      <c r="CA71" s="180"/>
      <c r="CB71" s="180"/>
      <c r="CC71" s="180"/>
      <c r="CD71" s="180"/>
      <c r="CE71" s="180"/>
      <c r="CF71" s="180"/>
      <c r="CG71" s="180"/>
      <c r="CH71" s="180"/>
      <c r="CI71" s="180"/>
    </row>
    <row r="72" spans="1:87" s="181" customFormat="1" x14ac:dyDescent="0.35">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0"/>
      <c r="BW72" s="180"/>
      <c r="BX72" s="180"/>
      <c r="BY72" s="180"/>
      <c r="BZ72" s="180"/>
      <c r="CA72" s="180"/>
      <c r="CB72" s="180"/>
      <c r="CC72" s="180"/>
      <c r="CD72" s="180"/>
      <c r="CE72" s="180"/>
      <c r="CF72" s="180"/>
      <c r="CG72" s="180"/>
      <c r="CH72" s="180"/>
      <c r="CI72" s="180"/>
    </row>
    <row r="73" spans="1:87" s="181" customFormat="1" x14ac:dyDescent="0.35">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t="s">
        <v>1</v>
      </c>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80"/>
      <c r="BX73" s="180"/>
      <c r="BY73" s="180"/>
      <c r="BZ73" s="180"/>
      <c r="CA73" s="180"/>
      <c r="CB73" s="180"/>
      <c r="CC73" s="180"/>
      <c r="CD73" s="180"/>
      <c r="CE73" s="180"/>
      <c r="CF73" s="180"/>
      <c r="CG73" s="180"/>
      <c r="CH73" s="180"/>
      <c r="CI73" s="180"/>
    </row>
    <row r="74" spans="1:87" s="181" customFormat="1" x14ac:dyDescent="0.35">
      <c r="A74" s="180"/>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0"/>
      <c r="BQ74" s="180"/>
      <c r="BR74" s="180"/>
      <c r="BS74" s="180"/>
      <c r="BT74" s="180"/>
      <c r="BU74" s="180"/>
      <c r="BV74" s="180"/>
      <c r="BW74" s="180"/>
      <c r="BX74" s="180"/>
      <c r="BY74" s="180"/>
      <c r="BZ74" s="180"/>
      <c r="CA74" s="180"/>
      <c r="CB74" s="180"/>
      <c r="CC74" s="180"/>
      <c r="CD74" s="180"/>
      <c r="CE74" s="180"/>
      <c r="CF74" s="180"/>
      <c r="CG74" s="180"/>
      <c r="CH74" s="180"/>
      <c r="CI74" s="180"/>
    </row>
    <row r="75" spans="1:87" s="181" customFormat="1" x14ac:dyDescent="0.35">
      <c r="A75" s="180"/>
      <c r="B75" s="180"/>
      <c r="C75" s="180"/>
      <c r="D75" s="180"/>
      <c r="E75" s="180" t="s">
        <v>1</v>
      </c>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0"/>
      <c r="BT75" s="180"/>
      <c r="BU75" s="180"/>
      <c r="BV75" s="180"/>
      <c r="BW75" s="180"/>
      <c r="BX75" s="180"/>
      <c r="BY75" s="180"/>
      <c r="BZ75" s="180"/>
      <c r="CA75" s="180"/>
      <c r="CB75" s="180"/>
      <c r="CC75" s="180"/>
      <c r="CD75" s="180"/>
      <c r="CE75" s="180"/>
      <c r="CF75" s="180"/>
      <c r="CG75" s="180"/>
      <c r="CH75" s="180"/>
      <c r="CI75" s="180"/>
    </row>
    <row r="76" spans="1:87" s="181" customFormat="1" x14ac:dyDescent="0.35">
      <c r="A76" s="180"/>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80"/>
      <c r="BN76" s="180"/>
      <c r="BO76" s="180"/>
      <c r="BP76" s="180"/>
      <c r="BQ76" s="180"/>
      <c r="BR76" s="180"/>
      <c r="BS76" s="180"/>
      <c r="BT76" s="180"/>
      <c r="BU76" s="180"/>
      <c r="BV76" s="180"/>
      <c r="BW76" s="180"/>
      <c r="BX76" s="180"/>
      <c r="BY76" s="180"/>
      <c r="BZ76" s="180"/>
      <c r="CA76" s="180"/>
      <c r="CB76" s="180"/>
      <c r="CC76" s="180"/>
      <c r="CD76" s="180"/>
      <c r="CE76" s="180"/>
      <c r="CF76" s="180"/>
      <c r="CG76" s="180"/>
      <c r="CH76" s="180"/>
      <c r="CI76" s="180"/>
    </row>
    <row r="77" spans="1:87" s="181" customFormat="1" x14ac:dyDescent="0.35">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0"/>
      <c r="CB77" s="180"/>
      <c r="CC77" s="180"/>
      <c r="CD77" s="180"/>
      <c r="CE77" s="180"/>
      <c r="CF77" s="180"/>
      <c r="CG77" s="180"/>
      <c r="CH77" s="180"/>
      <c r="CI77" s="180"/>
    </row>
    <row r="78" spans="1:87" s="181" customFormat="1" x14ac:dyDescent="0.35">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80"/>
      <c r="BX78" s="180"/>
      <c r="BY78" s="180"/>
      <c r="BZ78" s="180"/>
      <c r="CA78" s="180"/>
      <c r="CB78" s="180"/>
      <c r="CC78" s="180"/>
      <c r="CD78" s="180"/>
      <c r="CE78" s="180"/>
      <c r="CF78" s="180"/>
      <c r="CG78" s="180"/>
      <c r="CH78" s="180"/>
      <c r="CI78" s="180"/>
    </row>
    <row r="79" spans="1:87" s="181" customFormat="1" x14ac:dyDescent="0.35">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180"/>
      <c r="BX79" s="180"/>
      <c r="BY79" s="180"/>
      <c r="BZ79" s="180"/>
      <c r="CA79" s="180"/>
      <c r="CB79" s="180"/>
      <c r="CC79" s="180"/>
      <c r="CD79" s="180"/>
      <c r="CE79" s="180"/>
      <c r="CF79" s="180"/>
      <c r="CG79" s="180"/>
      <c r="CH79" s="180"/>
      <c r="CI79" s="180"/>
    </row>
    <row r="80" spans="1:87" x14ac:dyDescent="0.35">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180"/>
      <c r="BX80" s="180"/>
      <c r="BY80" s="180"/>
      <c r="BZ80" s="180"/>
      <c r="CA80" s="180"/>
      <c r="CB80" s="180"/>
      <c r="CC80" s="180"/>
      <c r="CD80" s="180"/>
      <c r="CE80" s="180"/>
      <c r="CF80" s="180"/>
      <c r="CG80" s="180"/>
      <c r="CH80" s="180"/>
      <c r="CI80" s="180"/>
    </row>
    <row r="81" spans="1:87" x14ac:dyDescent="0.35">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180"/>
      <c r="BY81" s="180"/>
      <c r="BZ81" s="180"/>
      <c r="CA81" s="180"/>
      <c r="CB81" s="180"/>
      <c r="CC81" s="180"/>
      <c r="CD81" s="180"/>
      <c r="CE81" s="180"/>
      <c r="CF81" s="180"/>
      <c r="CG81" s="180"/>
      <c r="CH81" s="180"/>
      <c r="CI81" s="180"/>
    </row>
    <row r="82" spans="1:87" x14ac:dyDescent="0.35">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0"/>
      <c r="BR82" s="180"/>
      <c r="BS82" s="180"/>
      <c r="BT82" s="180"/>
      <c r="BU82" s="180"/>
      <c r="BV82" s="180"/>
      <c r="BW82" s="180"/>
      <c r="BX82" s="180"/>
      <c r="BY82" s="180"/>
      <c r="BZ82" s="180"/>
      <c r="CA82" s="180"/>
      <c r="CB82" s="180"/>
      <c r="CC82" s="180"/>
      <c r="CD82" s="180"/>
      <c r="CE82" s="180"/>
      <c r="CF82" s="180"/>
      <c r="CG82" s="180"/>
      <c r="CH82" s="180"/>
      <c r="CI82" s="180"/>
    </row>
    <row r="83" spans="1:87" x14ac:dyDescent="0.35">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180"/>
      <c r="BY83" s="180"/>
      <c r="BZ83" s="180"/>
      <c r="CA83" s="180"/>
      <c r="CB83" s="180"/>
      <c r="CC83" s="180"/>
      <c r="CD83" s="180"/>
      <c r="CE83" s="180"/>
      <c r="CF83" s="180"/>
      <c r="CG83" s="180"/>
      <c r="CH83" s="180"/>
      <c r="CI83" s="180"/>
    </row>
    <row r="84" spans="1:87" x14ac:dyDescent="0.35">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S84" s="180"/>
      <c r="BT84" s="180"/>
      <c r="BU84" s="180"/>
      <c r="BV84" s="180"/>
      <c r="BW84" s="180"/>
      <c r="BX84" s="180"/>
      <c r="BY84" s="180"/>
      <c r="BZ84" s="180"/>
      <c r="CA84" s="180"/>
      <c r="CB84" s="180"/>
      <c r="CC84" s="180"/>
      <c r="CD84" s="180"/>
      <c r="CE84" s="180"/>
      <c r="CF84" s="180"/>
      <c r="CG84" s="180"/>
      <c r="CH84" s="180"/>
      <c r="CI84" s="180"/>
    </row>
    <row r="85" spans="1:87" x14ac:dyDescent="0.35">
      <c r="A85" s="18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80"/>
      <c r="BY85" s="180"/>
      <c r="BZ85" s="180"/>
      <c r="CA85" s="180"/>
      <c r="CB85" s="180"/>
      <c r="CC85" s="180"/>
      <c r="CD85" s="180"/>
      <c r="CE85" s="180"/>
      <c r="CF85" s="180"/>
      <c r="CG85" s="180"/>
      <c r="CH85" s="180"/>
      <c r="CI85" s="180"/>
    </row>
    <row r="86" spans="1:87" x14ac:dyDescent="0.35">
      <c r="A86" s="180"/>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0"/>
      <c r="BT86" s="180"/>
      <c r="BU86" s="180"/>
      <c r="BV86" s="180"/>
      <c r="BW86" s="180"/>
      <c r="BX86" s="180"/>
      <c r="BY86" s="180"/>
      <c r="BZ86" s="180"/>
      <c r="CA86" s="180"/>
      <c r="CB86" s="180"/>
      <c r="CC86" s="180"/>
      <c r="CD86" s="180"/>
      <c r="CE86" s="180"/>
      <c r="CF86" s="180"/>
      <c r="CG86" s="180"/>
      <c r="CH86" s="180"/>
      <c r="CI86" s="180"/>
    </row>
    <row r="87" spans="1:87" x14ac:dyDescent="0.35">
      <c r="A87" s="180"/>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80"/>
      <c r="BX87" s="180"/>
      <c r="BY87" s="180"/>
      <c r="BZ87" s="180"/>
      <c r="CA87" s="180"/>
      <c r="CB87" s="180"/>
      <c r="CC87" s="180"/>
      <c r="CD87" s="180"/>
      <c r="CE87" s="180"/>
      <c r="CF87" s="180"/>
      <c r="CG87" s="180"/>
      <c r="CH87" s="180"/>
      <c r="CI87" s="180"/>
    </row>
    <row r="88" spans="1:87" x14ac:dyDescent="0.35">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row>
    <row r="89" spans="1:87" x14ac:dyDescent="0.35">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180"/>
      <c r="BY89" s="180"/>
      <c r="BZ89" s="180"/>
      <c r="CA89" s="180"/>
      <c r="CB89" s="180"/>
      <c r="CC89" s="180"/>
      <c r="CD89" s="180"/>
      <c r="CE89" s="180"/>
      <c r="CF89" s="180"/>
      <c r="CG89" s="180"/>
      <c r="CH89" s="180"/>
      <c r="CI89" s="180"/>
    </row>
    <row r="90" spans="1:87" x14ac:dyDescent="0.35">
      <c r="A90" s="180"/>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c r="BX90" s="180"/>
      <c r="BY90" s="180"/>
      <c r="BZ90" s="180"/>
      <c r="CA90" s="180"/>
      <c r="CB90" s="180"/>
      <c r="CC90" s="180"/>
      <c r="CD90" s="180"/>
      <c r="CE90" s="180"/>
      <c r="CF90" s="180"/>
      <c r="CG90" s="180"/>
      <c r="CH90" s="180"/>
      <c r="CI90" s="180"/>
    </row>
    <row r="91" spans="1:87" x14ac:dyDescent="0.35">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180"/>
      <c r="BY91" s="180"/>
      <c r="BZ91" s="180"/>
      <c r="CA91" s="180"/>
      <c r="CB91" s="180"/>
      <c r="CC91" s="180"/>
      <c r="CD91" s="180"/>
      <c r="CE91" s="180"/>
      <c r="CF91" s="180"/>
      <c r="CG91" s="180"/>
      <c r="CH91" s="180"/>
      <c r="CI91" s="180"/>
    </row>
    <row r="92" spans="1:87" x14ac:dyDescent="0.35">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0"/>
    </row>
    <row r="93" spans="1:87" x14ac:dyDescent="0.35">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0"/>
      <c r="BR93" s="180"/>
      <c r="BS93" s="180"/>
      <c r="BT93" s="180"/>
      <c r="BU93" s="180"/>
      <c r="BV93" s="180"/>
      <c r="BW93" s="180"/>
      <c r="BX93" s="180"/>
      <c r="BY93" s="180"/>
      <c r="BZ93" s="180"/>
      <c r="CA93" s="180"/>
      <c r="CB93" s="180"/>
      <c r="CC93" s="180"/>
      <c r="CD93" s="180"/>
      <c r="CE93" s="180"/>
      <c r="CF93" s="180"/>
      <c r="CG93" s="180"/>
      <c r="CH93" s="180"/>
      <c r="CI93" s="180"/>
    </row>
    <row r="94" spans="1:87" x14ac:dyDescent="0.35">
      <c r="A94" s="180"/>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0"/>
      <c r="BU94" s="180"/>
      <c r="BV94" s="180"/>
      <c r="BW94" s="180"/>
      <c r="BX94" s="180"/>
      <c r="BY94" s="180"/>
      <c r="BZ94" s="180"/>
      <c r="CA94" s="180"/>
      <c r="CB94" s="180"/>
      <c r="CC94" s="180"/>
      <c r="CD94" s="180"/>
      <c r="CE94" s="180"/>
      <c r="CF94" s="180"/>
      <c r="CG94" s="180"/>
      <c r="CH94" s="180"/>
      <c r="CI94" s="180"/>
    </row>
    <row r="95" spans="1:87" x14ac:dyDescent="0.35">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0"/>
      <c r="BZ95" s="180"/>
      <c r="CA95" s="180"/>
      <c r="CB95" s="180"/>
      <c r="CC95" s="180"/>
      <c r="CD95" s="180"/>
      <c r="CE95" s="180"/>
      <c r="CF95" s="180"/>
      <c r="CG95" s="180"/>
      <c r="CH95" s="180"/>
      <c r="CI95" s="180"/>
    </row>
    <row r="96" spans="1:87" x14ac:dyDescent="0.35">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180"/>
      <c r="BY96" s="180"/>
      <c r="BZ96" s="180"/>
      <c r="CA96" s="180"/>
      <c r="CB96" s="180"/>
      <c r="CC96" s="180"/>
      <c r="CD96" s="180"/>
      <c r="CE96" s="180"/>
      <c r="CF96" s="180"/>
      <c r="CG96" s="180"/>
      <c r="CH96" s="180"/>
      <c r="CI96" s="180"/>
    </row>
    <row r="97" spans="1:87" x14ac:dyDescent="0.35">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0"/>
      <c r="BZ97" s="180"/>
      <c r="CA97" s="180"/>
      <c r="CB97" s="180"/>
      <c r="CC97" s="180"/>
      <c r="CD97" s="180"/>
      <c r="CE97" s="180"/>
      <c r="CF97" s="180"/>
      <c r="CG97" s="180"/>
      <c r="CH97" s="180"/>
      <c r="CI97" s="180"/>
    </row>
    <row r="98" spans="1:87" x14ac:dyDescent="0.35">
      <c r="A98" s="180"/>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row>
    <row r="99" spans="1:87" x14ac:dyDescent="0.35">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c r="BX99" s="180"/>
      <c r="BY99" s="180"/>
      <c r="BZ99" s="180"/>
      <c r="CA99" s="180"/>
      <c r="CB99" s="180"/>
      <c r="CC99" s="180"/>
      <c r="CD99" s="180"/>
      <c r="CE99" s="180"/>
      <c r="CF99" s="180"/>
      <c r="CG99" s="180"/>
      <c r="CH99" s="180"/>
      <c r="CI99" s="180"/>
    </row>
    <row r="100" spans="1:87" x14ac:dyDescent="0.35">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180"/>
      <c r="BK100" s="180"/>
      <c r="BL100" s="180"/>
      <c r="BM100" s="180"/>
      <c r="BN100" s="180"/>
      <c r="BO100" s="180"/>
      <c r="BP100" s="180"/>
      <c r="BQ100" s="180"/>
      <c r="BR100" s="180"/>
      <c r="BS100" s="180"/>
      <c r="BT100" s="180"/>
      <c r="BU100" s="180"/>
      <c r="BV100" s="180"/>
      <c r="BW100" s="180"/>
      <c r="BX100" s="180"/>
      <c r="BY100" s="180"/>
      <c r="BZ100" s="180"/>
      <c r="CA100" s="180"/>
      <c r="CB100" s="180"/>
      <c r="CC100" s="180"/>
      <c r="CD100" s="180"/>
      <c r="CE100" s="180"/>
      <c r="CF100" s="180"/>
      <c r="CG100" s="180"/>
      <c r="CH100" s="180"/>
      <c r="CI100" s="180"/>
    </row>
    <row r="101" spans="1:87" x14ac:dyDescent="0.35">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c r="BR101" s="180"/>
      <c r="BS101" s="180"/>
      <c r="BT101" s="180"/>
      <c r="BU101" s="180"/>
      <c r="BV101" s="180"/>
      <c r="BW101" s="180"/>
      <c r="BX101" s="180"/>
      <c r="BY101" s="180"/>
      <c r="BZ101" s="180"/>
      <c r="CA101" s="180"/>
      <c r="CB101" s="180"/>
      <c r="CC101" s="180"/>
      <c r="CD101" s="180"/>
      <c r="CE101" s="180"/>
      <c r="CF101" s="180"/>
      <c r="CG101" s="180"/>
      <c r="CH101" s="180"/>
      <c r="CI101" s="180"/>
    </row>
    <row r="102" spans="1:87" x14ac:dyDescent="0.35">
      <c r="A102" s="180"/>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c r="BX102" s="180"/>
      <c r="BY102" s="180"/>
      <c r="BZ102" s="180"/>
      <c r="CA102" s="180"/>
      <c r="CB102" s="180"/>
      <c r="CC102" s="180"/>
      <c r="CD102" s="180"/>
      <c r="CE102" s="180"/>
      <c r="CF102" s="180"/>
      <c r="CG102" s="180"/>
      <c r="CH102" s="180"/>
      <c r="CI102" s="180"/>
    </row>
    <row r="103" spans="1:87" x14ac:dyDescent="0.35">
      <c r="A103" s="180"/>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0"/>
      <c r="CH103" s="180"/>
      <c r="CI103" s="180"/>
    </row>
    <row r="104" spans="1:87" x14ac:dyDescent="0.35">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0"/>
      <c r="BZ104" s="180"/>
      <c r="CA104" s="180"/>
      <c r="CB104" s="180"/>
      <c r="CC104" s="180"/>
      <c r="CD104" s="180"/>
      <c r="CE104" s="180"/>
      <c r="CF104" s="180"/>
      <c r="CG104" s="180"/>
      <c r="CH104" s="180"/>
      <c r="CI104" s="180"/>
    </row>
    <row r="105" spans="1:87" x14ac:dyDescent="0.35">
      <c r="A105" s="180"/>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180"/>
      <c r="BK105" s="180"/>
      <c r="BL105" s="180"/>
      <c r="BM105" s="180"/>
      <c r="BN105" s="180"/>
      <c r="BO105" s="180"/>
      <c r="BP105" s="180"/>
      <c r="BQ105" s="180"/>
      <c r="BR105" s="180"/>
      <c r="BS105" s="180"/>
      <c r="BT105" s="180"/>
      <c r="BU105" s="180"/>
      <c r="BV105" s="180"/>
      <c r="BW105" s="180"/>
      <c r="BX105" s="180"/>
      <c r="BY105" s="180"/>
      <c r="BZ105" s="180"/>
      <c r="CA105" s="180"/>
      <c r="CB105" s="180"/>
      <c r="CC105" s="180"/>
      <c r="CD105" s="180"/>
      <c r="CE105" s="180"/>
      <c r="CF105" s="180"/>
      <c r="CG105" s="180"/>
      <c r="CH105" s="180"/>
      <c r="CI105" s="180"/>
    </row>
    <row r="106" spans="1:87" x14ac:dyDescent="0.35">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180"/>
      <c r="BX106" s="180"/>
      <c r="BY106" s="180"/>
      <c r="BZ106" s="180"/>
      <c r="CA106" s="180"/>
      <c r="CB106" s="180"/>
      <c r="CC106" s="180"/>
      <c r="CD106" s="180"/>
      <c r="CE106" s="180"/>
      <c r="CF106" s="180"/>
      <c r="CG106" s="180"/>
      <c r="CH106" s="180"/>
      <c r="CI106" s="180"/>
    </row>
    <row r="107" spans="1:87" x14ac:dyDescent="0.35">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0"/>
    </row>
    <row r="108" spans="1:87" x14ac:dyDescent="0.35">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0"/>
    </row>
    <row r="109" spans="1:87" x14ac:dyDescent="0.35">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0"/>
    </row>
    <row r="110" spans="1:87" x14ac:dyDescent="0.35">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0"/>
      <c r="BZ110" s="180"/>
      <c r="CA110" s="180"/>
      <c r="CB110" s="180"/>
      <c r="CC110" s="180"/>
      <c r="CD110" s="180"/>
      <c r="CE110" s="180"/>
      <c r="CF110" s="180"/>
      <c r="CG110" s="180"/>
      <c r="CH110" s="180"/>
      <c r="CI110" s="180"/>
    </row>
    <row r="111" spans="1:87" x14ac:dyDescent="0.35">
      <c r="A111" s="180"/>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c r="BS111" s="180"/>
      <c r="BT111" s="180"/>
      <c r="BU111" s="180"/>
      <c r="BV111" s="180"/>
      <c r="BW111" s="180"/>
      <c r="BX111" s="180"/>
      <c r="BY111" s="180"/>
      <c r="BZ111" s="180"/>
      <c r="CA111" s="180"/>
      <c r="CB111" s="180"/>
      <c r="CC111" s="180"/>
      <c r="CD111" s="180"/>
      <c r="CE111" s="180"/>
      <c r="CF111" s="180"/>
      <c r="CG111" s="180"/>
      <c r="CH111" s="180"/>
      <c r="CI111" s="180"/>
    </row>
    <row r="112" spans="1:87" x14ac:dyDescent="0.35">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row>
    <row r="113" spans="1:87" x14ac:dyDescent="0.35">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row>
    <row r="114" spans="1:87" x14ac:dyDescent="0.35">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row>
    <row r="115" spans="1:87" x14ac:dyDescent="0.35">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row>
    <row r="116" spans="1:87" x14ac:dyDescent="0.35">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row>
    <row r="117" spans="1:87" x14ac:dyDescent="0.35">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row>
    <row r="118" spans="1:87" x14ac:dyDescent="0.35">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row>
    <row r="119" spans="1:87" x14ac:dyDescent="0.35">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row>
    <row r="120" spans="1:87" x14ac:dyDescent="0.35">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0"/>
      <c r="BZ120" s="180"/>
      <c r="CA120" s="180"/>
      <c r="CB120" s="180"/>
      <c r="CC120" s="180"/>
      <c r="CD120" s="180"/>
      <c r="CE120" s="180"/>
      <c r="CF120" s="180"/>
      <c r="CG120" s="180"/>
      <c r="CH120" s="180"/>
      <c r="CI120" s="180"/>
    </row>
    <row r="121" spans="1:87" x14ac:dyDescent="0.35">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80"/>
      <c r="BY121" s="180"/>
      <c r="BZ121" s="180"/>
      <c r="CA121" s="180"/>
      <c r="CB121" s="180"/>
      <c r="CC121" s="180"/>
      <c r="CD121" s="180"/>
      <c r="CE121" s="180"/>
      <c r="CF121" s="180"/>
      <c r="CG121" s="180"/>
      <c r="CH121" s="180"/>
      <c r="CI121" s="180"/>
    </row>
    <row r="122" spans="1:87" x14ac:dyDescent="0.35">
      <c r="A122" s="180"/>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c r="BX122" s="180"/>
      <c r="BY122" s="180"/>
      <c r="BZ122" s="180"/>
      <c r="CA122" s="180"/>
      <c r="CB122" s="180"/>
      <c r="CC122" s="180"/>
      <c r="CD122" s="180"/>
      <c r="CE122" s="180"/>
      <c r="CF122" s="180"/>
      <c r="CG122" s="180"/>
      <c r="CH122" s="180"/>
      <c r="CI122" s="180"/>
    </row>
    <row r="123" spans="1:87" x14ac:dyDescent="0.35">
      <c r="A123" s="180"/>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c r="BI123" s="180"/>
      <c r="BJ123" s="180"/>
      <c r="BK123" s="180"/>
      <c r="BL123" s="180"/>
      <c r="BM123" s="180"/>
      <c r="BN123" s="180"/>
      <c r="BO123" s="180"/>
      <c r="BP123" s="180"/>
      <c r="BQ123" s="180"/>
      <c r="BR123" s="180"/>
      <c r="BS123" s="180"/>
      <c r="BT123" s="180"/>
      <c r="BU123" s="180"/>
      <c r="BV123" s="180"/>
      <c r="BW123" s="180"/>
      <c r="BX123" s="180"/>
      <c r="BY123" s="180"/>
      <c r="BZ123" s="180"/>
      <c r="CA123" s="180"/>
      <c r="CB123" s="180"/>
      <c r="CC123" s="180"/>
      <c r="CD123" s="180"/>
      <c r="CE123" s="180"/>
      <c r="CF123" s="180"/>
      <c r="CG123" s="180"/>
      <c r="CH123" s="180"/>
      <c r="CI123" s="180"/>
    </row>
    <row r="124" spans="1:87" x14ac:dyDescent="0.35">
      <c r="A124" s="180"/>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c r="BI124" s="180"/>
      <c r="BJ124" s="180"/>
      <c r="BK124" s="180"/>
      <c r="BL124" s="180"/>
      <c r="BM124" s="180"/>
      <c r="BN124" s="180"/>
      <c r="BO124" s="180"/>
      <c r="BP124" s="180"/>
      <c r="BQ124" s="180"/>
      <c r="BR124" s="180"/>
      <c r="BS124" s="180"/>
      <c r="BT124" s="180"/>
      <c r="BU124" s="180"/>
      <c r="BV124" s="180"/>
      <c r="BW124" s="180"/>
      <c r="BX124" s="180"/>
      <c r="BY124" s="180"/>
      <c r="BZ124" s="180"/>
      <c r="CA124" s="180"/>
      <c r="CB124" s="180"/>
      <c r="CC124" s="180"/>
      <c r="CD124" s="180"/>
      <c r="CE124" s="180"/>
      <c r="CF124" s="180"/>
      <c r="CG124" s="180"/>
      <c r="CH124" s="180"/>
      <c r="CI124" s="180"/>
    </row>
    <row r="125" spans="1:87" x14ac:dyDescent="0.35">
      <c r="A125" s="180"/>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80"/>
      <c r="BL125" s="180"/>
      <c r="BM125" s="180"/>
      <c r="BN125" s="180"/>
      <c r="BO125" s="180"/>
      <c r="BP125" s="180"/>
      <c r="BQ125" s="180"/>
      <c r="BR125" s="180"/>
      <c r="BS125" s="180"/>
      <c r="BT125" s="180"/>
      <c r="BU125" s="180"/>
      <c r="BV125" s="180"/>
      <c r="BW125" s="180"/>
      <c r="BX125" s="180"/>
      <c r="BY125" s="180"/>
      <c r="BZ125" s="180"/>
      <c r="CA125" s="180"/>
      <c r="CB125" s="180"/>
      <c r="CC125" s="180"/>
      <c r="CD125" s="180"/>
      <c r="CE125" s="180"/>
      <c r="CF125" s="180"/>
      <c r="CG125" s="180"/>
      <c r="CH125" s="180"/>
      <c r="CI125" s="180"/>
    </row>
    <row r="126" spans="1:87" x14ac:dyDescent="0.35">
      <c r="A126" s="180"/>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BS126" s="180"/>
      <c r="BT126" s="180"/>
      <c r="BU126" s="180"/>
      <c r="BV126" s="180"/>
      <c r="BW126" s="180"/>
      <c r="BX126" s="180"/>
      <c r="BY126" s="180"/>
      <c r="BZ126" s="180"/>
      <c r="CA126" s="180"/>
      <c r="CB126" s="180"/>
      <c r="CC126" s="180"/>
      <c r="CD126" s="180"/>
      <c r="CE126" s="180"/>
      <c r="CF126" s="180"/>
      <c r="CG126" s="180"/>
      <c r="CH126" s="180"/>
      <c r="CI126" s="180"/>
    </row>
    <row r="127" spans="1:87" x14ac:dyDescent="0.35">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180"/>
      <c r="BX127" s="180"/>
      <c r="BY127" s="180"/>
      <c r="BZ127" s="180"/>
      <c r="CA127" s="180"/>
      <c r="CB127" s="180"/>
      <c r="CC127" s="180"/>
      <c r="CD127" s="180"/>
      <c r="CE127" s="180"/>
      <c r="CF127" s="180"/>
      <c r="CG127" s="180"/>
      <c r="CH127" s="180"/>
      <c r="CI127" s="180"/>
    </row>
    <row r="128" spans="1:87" x14ac:dyDescent="0.35">
      <c r="A128" s="180"/>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BS128" s="180"/>
      <c r="BT128" s="180"/>
      <c r="BU128" s="180"/>
      <c r="BV128" s="180"/>
      <c r="BW128" s="180"/>
      <c r="BX128" s="180"/>
      <c r="BY128" s="180"/>
      <c r="BZ128" s="180"/>
      <c r="CA128" s="180"/>
      <c r="CB128" s="180"/>
      <c r="CC128" s="180"/>
      <c r="CD128" s="180"/>
      <c r="CE128" s="180"/>
      <c r="CF128" s="180"/>
      <c r="CG128" s="180"/>
      <c r="CH128" s="180"/>
      <c r="CI128" s="180"/>
    </row>
    <row r="129" spans="1:87" x14ac:dyDescent="0.35">
      <c r="A129" s="180"/>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80"/>
      <c r="BL129" s="180"/>
      <c r="BM129" s="180"/>
      <c r="BN129" s="180"/>
      <c r="BO129" s="180"/>
      <c r="BP129" s="180"/>
      <c r="BQ129" s="180"/>
      <c r="BR129" s="180"/>
      <c r="BS129" s="180"/>
      <c r="BT129" s="180"/>
      <c r="BU129" s="180"/>
      <c r="BV129" s="180"/>
      <c r="BW129" s="180"/>
      <c r="BX129" s="180"/>
      <c r="BY129" s="180"/>
      <c r="BZ129" s="180"/>
      <c r="CA129" s="180"/>
      <c r="CB129" s="180"/>
      <c r="CC129" s="180"/>
      <c r="CD129" s="180"/>
      <c r="CE129" s="180"/>
      <c r="CF129" s="180"/>
      <c r="CG129" s="180"/>
      <c r="CH129" s="180"/>
      <c r="CI129" s="180"/>
    </row>
    <row r="130" spans="1:87" x14ac:dyDescent="0.35">
      <c r="A130" s="180"/>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180"/>
      <c r="BY130" s="180"/>
      <c r="BZ130" s="180"/>
      <c r="CA130" s="180"/>
      <c r="CB130" s="180"/>
      <c r="CC130" s="180"/>
      <c r="CD130" s="180"/>
      <c r="CE130" s="180"/>
      <c r="CF130" s="180"/>
      <c r="CG130" s="180"/>
      <c r="CH130" s="180"/>
      <c r="CI130" s="180"/>
    </row>
    <row r="131" spans="1:87" x14ac:dyDescent="0.35">
      <c r="A131" s="180"/>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180"/>
      <c r="BA131" s="180"/>
      <c r="BB131" s="180"/>
      <c r="BC131" s="180"/>
      <c r="BD131" s="180"/>
      <c r="BE131" s="180"/>
      <c r="BF131" s="180"/>
      <c r="BG131" s="180"/>
      <c r="BH131" s="180"/>
      <c r="BI131" s="180"/>
      <c r="BJ131" s="180"/>
      <c r="BK131" s="180"/>
      <c r="BL131" s="180"/>
      <c r="BM131" s="180"/>
      <c r="BN131" s="180"/>
      <c r="BO131" s="180"/>
      <c r="BP131" s="180"/>
      <c r="BQ131" s="180"/>
      <c r="BR131" s="180"/>
      <c r="BS131" s="180"/>
      <c r="BT131" s="180"/>
      <c r="BU131" s="180"/>
      <c r="BV131" s="180"/>
      <c r="BW131" s="180"/>
      <c r="BX131" s="180"/>
      <c r="BY131" s="180"/>
      <c r="BZ131" s="180"/>
      <c r="CA131" s="180"/>
      <c r="CB131" s="180"/>
      <c r="CC131" s="180"/>
      <c r="CD131" s="180"/>
      <c r="CE131" s="180"/>
      <c r="CF131" s="180"/>
      <c r="CG131" s="180"/>
      <c r="CH131" s="180"/>
      <c r="CI131" s="180"/>
    </row>
    <row r="132" spans="1:87" x14ac:dyDescent="0.35">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BS132" s="180"/>
      <c r="BT132" s="180"/>
      <c r="BU132" s="180"/>
      <c r="BV132" s="180"/>
      <c r="BW132" s="180"/>
      <c r="BX132" s="180"/>
      <c r="BY132" s="180"/>
      <c r="BZ132" s="180"/>
      <c r="CA132" s="180"/>
      <c r="CB132" s="180"/>
      <c r="CC132" s="180"/>
      <c r="CD132" s="180"/>
      <c r="CE132" s="180"/>
      <c r="CF132" s="180"/>
      <c r="CG132" s="180"/>
      <c r="CH132" s="180"/>
      <c r="CI132" s="180"/>
    </row>
    <row r="133" spans="1:87" x14ac:dyDescent="0.35">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c r="BI133" s="180"/>
      <c r="BJ133" s="180"/>
      <c r="BK133" s="180"/>
      <c r="BL133" s="180"/>
      <c r="BM133" s="180"/>
      <c r="BN133" s="180"/>
      <c r="BO133" s="180"/>
      <c r="BP133" s="180"/>
      <c r="BQ133" s="180"/>
      <c r="BR133" s="180"/>
      <c r="BS133" s="180"/>
      <c r="BT133" s="180"/>
      <c r="BU133" s="180"/>
      <c r="BV133" s="180"/>
      <c r="BW133" s="180"/>
      <c r="BX133" s="180"/>
      <c r="BY133" s="180"/>
      <c r="BZ133" s="180"/>
      <c r="CA133" s="180"/>
      <c r="CB133" s="180"/>
      <c r="CC133" s="180"/>
      <c r="CD133" s="180"/>
      <c r="CE133" s="180"/>
      <c r="CF133" s="180"/>
      <c r="CG133" s="180"/>
      <c r="CH133" s="180"/>
      <c r="CI133" s="180"/>
    </row>
    <row r="134" spans="1:87" x14ac:dyDescent="0.35">
      <c r="A134" s="180"/>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0"/>
      <c r="BQ134" s="180"/>
      <c r="BR134" s="180"/>
      <c r="BS134" s="180"/>
      <c r="BT134" s="180"/>
      <c r="BU134" s="180"/>
      <c r="BV134" s="180"/>
      <c r="BW134" s="180"/>
      <c r="BX134" s="180"/>
      <c r="BY134" s="180"/>
      <c r="BZ134" s="180"/>
      <c r="CA134" s="180"/>
      <c r="CB134" s="180"/>
      <c r="CC134" s="180"/>
      <c r="CD134" s="180"/>
      <c r="CE134" s="180"/>
      <c r="CF134" s="180"/>
      <c r="CG134" s="180"/>
      <c r="CH134" s="180"/>
      <c r="CI134" s="180"/>
    </row>
    <row r="135" spans="1:87" x14ac:dyDescent="0.35">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c r="BI135" s="180"/>
      <c r="BJ135" s="180"/>
      <c r="BK135" s="180"/>
      <c r="BL135" s="180"/>
      <c r="BM135" s="180"/>
      <c r="BN135" s="180"/>
      <c r="BO135" s="180"/>
      <c r="BP135" s="180"/>
      <c r="BQ135" s="180"/>
      <c r="BR135" s="180"/>
      <c r="BS135" s="180"/>
      <c r="BT135" s="180"/>
      <c r="BU135" s="180"/>
      <c r="BV135" s="180"/>
      <c r="BW135" s="180"/>
      <c r="BX135" s="180"/>
      <c r="BY135" s="180"/>
      <c r="BZ135" s="180"/>
      <c r="CA135" s="180"/>
      <c r="CB135" s="180"/>
      <c r="CC135" s="180"/>
      <c r="CD135" s="180"/>
      <c r="CE135" s="180"/>
      <c r="CF135" s="180"/>
      <c r="CG135" s="180"/>
      <c r="CH135" s="180"/>
      <c r="CI135" s="180"/>
    </row>
    <row r="136" spans="1:87" x14ac:dyDescent="0.35">
      <c r="A136" s="180"/>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BS136" s="180"/>
      <c r="BT136" s="180"/>
      <c r="BU136" s="180"/>
      <c r="BV136" s="180"/>
      <c r="BW136" s="180"/>
      <c r="BX136" s="180"/>
      <c r="BY136" s="180"/>
      <c r="BZ136" s="180"/>
      <c r="CA136" s="180"/>
      <c r="CB136" s="180"/>
      <c r="CC136" s="180"/>
      <c r="CD136" s="180"/>
      <c r="CE136" s="180"/>
      <c r="CF136" s="180"/>
      <c r="CG136" s="180"/>
      <c r="CH136" s="180"/>
      <c r="CI136" s="180"/>
    </row>
    <row r="137" spans="1:87" x14ac:dyDescent="0.35">
      <c r="A137" s="180"/>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c r="AY137" s="180"/>
      <c r="AZ137" s="180"/>
      <c r="BA137" s="180"/>
      <c r="BB137" s="180"/>
      <c r="BC137" s="180"/>
      <c r="BD137" s="180"/>
      <c r="BE137" s="180"/>
      <c r="BF137" s="180"/>
      <c r="BG137" s="180"/>
      <c r="BH137" s="180"/>
      <c r="BI137" s="180"/>
      <c r="BJ137" s="180"/>
      <c r="BK137" s="180"/>
      <c r="BL137" s="180"/>
      <c r="BM137" s="180"/>
      <c r="BN137" s="180"/>
      <c r="BO137" s="180"/>
      <c r="BP137" s="180"/>
      <c r="BQ137" s="180"/>
      <c r="BR137" s="180"/>
      <c r="BS137" s="180"/>
      <c r="BT137" s="180"/>
      <c r="BU137" s="180"/>
      <c r="BV137" s="180"/>
      <c r="BW137" s="180"/>
      <c r="BX137" s="180"/>
      <c r="BY137" s="180"/>
      <c r="BZ137" s="180"/>
      <c r="CA137" s="180"/>
      <c r="CB137" s="180"/>
      <c r="CC137" s="180"/>
      <c r="CD137" s="180"/>
      <c r="CE137" s="180"/>
      <c r="CF137" s="180"/>
      <c r="CG137" s="180"/>
      <c r="CH137" s="180"/>
      <c r="CI137" s="180"/>
    </row>
    <row r="138" spans="1:87" x14ac:dyDescent="0.35">
      <c r="A138" s="180"/>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c r="BI138" s="180"/>
      <c r="BJ138" s="180"/>
      <c r="BK138" s="180"/>
      <c r="BL138" s="180"/>
      <c r="BM138" s="180"/>
      <c r="BN138" s="180"/>
      <c r="BO138" s="180"/>
      <c r="BP138" s="180"/>
      <c r="BQ138" s="180"/>
      <c r="BR138" s="180"/>
      <c r="BS138" s="180"/>
      <c r="BT138" s="180"/>
      <c r="BU138" s="180"/>
      <c r="BV138" s="180"/>
      <c r="BW138" s="180"/>
      <c r="BX138" s="180"/>
      <c r="BY138" s="180"/>
      <c r="BZ138" s="180"/>
      <c r="CA138" s="180"/>
      <c r="CB138" s="180"/>
      <c r="CC138" s="180"/>
      <c r="CD138" s="180"/>
      <c r="CE138" s="180"/>
      <c r="CF138" s="180"/>
      <c r="CG138" s="180"/>
      <c r="CH138" s="180"/>
      <c r="CI138" s="180"/>
    </row>
    <row r="139" spans="1:87" x14ac:dyDescent="0.35">
      <c r="A139" s="180"/>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0"/>
      <c r="AZ139" s="180"/>
      <c r="BA139" s="180"/>
      <c r="BB139" s="180"/>
      <c r="BC139" s="180"/>
      <c r="BD139" s="180"/>
      <c r="BE139" s="180"/>
      <c r="BF139" s="180"/>
      <c r="BG139" s="180"/>
      <c r="BH139" s="180"/>
      <c r="BI139" s="180"/>
      <c r="BJ139" s="180"/>
      <c r="BK139" s="180"/>
      <c r="BL139" s="180"/>
      <c r="BM139" s="180"/>
      <c r="BN139" s="180"/>
      <c r="BO139" s="180"/>
      <c r="BP139" s="180"/>
      <c r="BQ139" s="180"/>
      <c r="BR139" s="180"/>
      <c r="BS139" s="180"/>
      <c r="BT139" s="180"/>
      <c r="BU139" s="180"/>
      <c r="BV139" s="180"/>
      <c r="BW139" s="180"/>
      <c r="BX139" s="180"/>
      <c r="BY139" s="180"/>
      <c r="BZ139" s="180"/>
      <c r="CA139" s="180"/>
      <c r="CB139" s="180"/>
      <c r="CC139" s="180"/>
      <c r="CD139" s="180"/>
      <c r="CE139" s="180"/>
      <c r="CF139" s="180"/>
      <c r="CG139" s="180"/>
      <c r="CH139" s="180"/>
      <c r="CI139" s="180"/>
    </row>
    <row r="140" spans="1:87" x14ac:dyDescent="0.35">
      <c r="A140" s="180"/>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c r="BI140" s="180"/>
      <c r="BJ140" s="180"/>
      <c r="BK140" s="180"/>
      <c r="BL140" s="180"/>
      <c r="BM140" s="180"/>
      <c r="BN140" s="180"/>
      <c r="BO140" s="180"/>
      <c r="BP140" s="180"/>
      <c r="BQ140" s="180"/>
      <c r="BR140" s="180"/>
      <c r="BS140" s="180"/>
      <c r="BT140" s="180"/>
      <c r="BU140" s="180"/>
      <c r="BV140" s="180"/>
      <c r="BW140" s="180"/>
      <c r="BX140" s="180"/>
      <c r="BY140" s="180"/>
      <c r="BZ140" s="180"/>
      <c r="CA140" s="180"/>
      <c r="CB140" s="180"/>
      <c r="CC140" s="180"/>
      <c r="CD140" s="180"/>
      <c r="CE140" s="180"/>
      <c r="CF140" s="180"/>
      <c r="CG140" s="180"/>
      <c r="CH140" s="180"/>
      <c r="CI140" s="180"/>
    </row>
    <row r="141" spans="1:87" x14ac:dyDescent="0.35">
      <c r="A141" s="180"/>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0"/>
      <c r="BH141" s="180"/>
      <c r="BI141" s="180"/>
      <c r="BJ141" s="180"/>
      <c r="BK141" s="180"/>
      <c r="BL141" s="180"/>
      <c r="BM141" s="180"/>
      <c r="BN141" s="180"/>
      <c r="BO141" s="180"/>
      <c r="BP141" s="180"/>
      <c r="BQ141" s="180"/>
      <c r="BR141" s="180"/>
      <c r="BS141" s="180"/>
      <c r="BT141" s="180"/>
      <c r="BU141" s="180"/>
      <c r="BV141" s="180"/>
      <c r="BW141" s="180"/>
      <c r="BX141" s="180"/>
      <c r="BY141" s="180"/>
      <c r="BZ141" s="180"/>
      <c r="CA141" s="180"/>
      <c r="CB141" s="180"/>
      <c r="CC141" s="180"/>
      <c r="CD141" s="180"/>
      <c r="CE141" s="180"/>
      <c r="CF141" s="180"/>
      <c r="CG141" s="180"/>
      <c r="CH141" s="180"/>
      <c r="CI141" s="180"/>
    </row>
    <row r="142" spans="1:87" x14ac:dyDescent="0.35">
      <c r="A142" s="180"/>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0"/>
      <c r="AZ142" s="180"/>
      <c r="BA142" s="180"/>
      <c r="BB142" s="180"/>
      <c r="BC142" s="180"/>
      <c r="BD142" s="180"/>
      <c r="BE142" s="180"/>
      <c r="BF142" s="180"/>
      <c r="BG142" s="180"/>
      <c r="BH142" s="180"/>
      <c r="BI142" s="180"/>
      <c r="BJ142" s="180"/>
      <c r="BK142" s="180"/>
      <c r="BL142" s="180"/>
      <c r="BM142" s="180"/>
      <c r="BN142" s="180"/>
      <c r="BO142" s="180"/>
      <c r="BP142" s="180"/>
      <c r="BQ142" s="180"/>
      <c r="BR142" s="180"/>
      <c r="BS142" s="180"/>
      <c r="BT142" s="180"/>
      <c r="BU142" s="180"/>
      <c r="BV142" s="180"/>
      <c r="BW142" s="180"/>
      <c r="BX142" s="180"/>
      <c r="BY142" s="180"/>
      <c r="BZ142" s="180"/>
      <c r="CA142" s="180"/>
      <c r="CB142" s="180"/>
      <c r="CC142" s="180"/>
      <c r="CD142" s="180"/>
      <c r="CE142" s="180"/>
      <c r="CF142" s="180"/>
      <c r="CG142" s="180"/>
      <c r="CH142" s="180"/>
      <c r="CI142" s="180"/>
    </row>
    <row r="143" spans="1:87" x14ac:dyDescent="0.35">
      <c r="A143" s="180"/>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c r="BI143" s="180"/>
      <c r="BJ143" s="180"/>
      <c r="BK143" s="180"/>
      <c r="BL143" s="180"/>
      <c r="BM143" s="180"/>
      <c r="BN143" s="180"/>
      <c r="BO143" s="180"/>
      <c r="BP143" s="180"/>
      <c r="BQ143" s="180"/>
      <c r="BR143" s="180"/>
      <c r="BS143" s="180"/>
      <c r="BT143" s="180"/>
      <c r="BU143" s="180"/>
      <c r="BV143" s="180"/>
      <c r="BW143" s="180"/>
      <c r="BX143" s="180"/>
      <c r="BY143" s="180"/>
      <c r="BZ143" s="180"/>
      <c r="CA143" s="180"/>
      <c r="CB143" s="180"/>
      <c r="CC143" s="180"/>
      <c r="CD143" s="180"/>
      <c r="CE143" s="180"/>
      <c r="CF143" s="180"/>
      <c r="CG143" s="180"/>
      <c r="CH143" s="180"/>
      <c r="CI143" s="180"/>
    </row>
    <row r="144" spans="1:87" x14ac:dyDescent="0.35">
      <c r="A144" s="180"/>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c r="BI144" s="180"/>
      <c r="BJ144" s="180"/>
      <c r="BK144" s="180"/>
      <c r="BL144" s="180"/>
      <c r="BM144" s="180"/>
      <c r="BN144" s="180"/>
      <c r="BO144" s="180"/>
      <c r="BP144" s="180"/>
      <c r="BQ144" s="180"/>
      <c r="BR144" s="180"/>
      <c r="BS144" s="180"/>
      <c r="BT144" s="180"/>
      <c r="BU144" s="180"/>
      <c r="BV144" s="180"/>
      <c r="BW144" s="180"/>
      <c r="BX144" s="180"/>
      <c r="BY144" s="180"/>
      <c r="BZ144" s="180"/>
      <c r="CA144" s="180"/>
      <c r="CB144" s="180"/>
      <c r="CC144" s="180"/>
      <c r="CD144" s="180"/>
      <c r="CE144" s="180"/>
      <c r="CF144" s="180"/>
      <c r="CG144" s="180"/>
      <c r="CH144" s="180"/>
      <c r="CI144" s="180"/>
    </row>
    <row r="145" spans="1:87" x14ac:dyDescent="0.35">
      <c r="A145" s="180"/>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180"/>
      <c r="BR145" s="180"/>
      <c r="BS145" s="180"/>
      <c r="BT145" s="180"/>
      <c r="BU145" s="180"/>
      <c r="BV145" s="180"/>
      <c r="BW145" s="180"/>
      <c r="BX145" s="180"/>
      <c r="BY145" s="180"/>
      <c r="BZ145" s="180"/>
      <c r="CA145" s="180"/>
      <c r="CB145" s="180"/>
      <c r="CC145" s="180"/>
      <c r="CD145" s="180"/>
      <c r="CE145" s="180"/>
      <c r="CF145" s="180"/>
      <c r="CG145" s="180"/>
      <c r="CH145" s="180"/>
      <c r="CI145" s="180"/>
    </row>
    <row r="146" spans="1:87" x14ac:dyDescent="0.35">
      <c r="A146" s="180"/>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c r="AJ146" s="180"/>
      <c r="AK146" s="180"/>
      <c r="AL146" s="180"/>
      <c r="AM146" s="180"/>
      <c r="AN146" s="180"/>
      <c r="AO146" s="180"/>
      <c r="AP146" s="180"/>
      <c r="AQ146" s="180"/>
      <c r="AR146" s="180"/>
      <c r="AS146" s="180"/>
      <c r="AT146" s="180"/>
      <c r="AU146" s="180"/>
      <c r="AV146" s="180"/>
      <c r="AW146" s="180"/>
      <c r="AX146" s="180"/>
      <c r="AY146" s="180"/>
      <c r="AZ146" s="180"/>
      <c r="BA146" s="180"/>
      <c r="BB146" s="180"/>
      <c r="BC146" s="180"/>
      <c r="BD146" s="180"/>
      <c r="BE146" s="180"/>
      <c r="BF146" s="180"/>
      <c r="BG146" s="180"/>
      <c r="BH146" s="180"/>
      <c r="BI146" s="180"/>
      <c r="BJ146" s="180"/>
      <c r="BK146" s="180"/>
      <c r="BL146" s="180"/>
      <c r="BM146" s="180"/>
      <c r="BN146" s="180"/>
      <c r="BO146" s="180"/>
      <c r="BP146" s="180"/>
      <c r="BQ146" s="180"/>
      <c r="BR146" s="180"/>
      <c r="BS146" s="180"/>
      <c r="BT146" s="180"/>
      <c r="BU146" s="180"/>
      <c r="BV146" s="180"/>
      <c r="BW146" s="180"/>
      <c r="BX146" s="180"/>
      <c r="BY146" s="180"/>
      <c r="BZ146" s="180"/>
      <c r="CA146" s="180"/>
      <c r="CB146" s="180"/>
      <c r="CC146" s="180"/>
      <c r="CD146" s="180"/>
      <c r="CE146" s="180"/>
      <c r="CF146" s="180"/>
      <c r="CG146" s="180"/>
      <c r="CH146" s="180"/>
      <c r="CI146" s="180"/>
    </row>
    <row r="147" spans="1:87" x14ac:dyDescent="0.35">
      <c r="A147" s="180"/>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0"/>
      <c r="AY147" s="180"/>
      <c r="AZ147" s="180"/>
      <c r="BA147" s="180"/>
      <c r="BB147" s="180"/>
      <c r="BC147" s="180"/>
      <c r="BD147" s="180"/>
      <c r="BE147" s="180"/>
      <c r="BF147" s="180"/>
      <c r="BG147" s="180"/>
      <c r="BH147" s="180"/>
      <c r="BI147" s="180"/>
      <c r="BJ147" s="180"/>
      <c r="BK147" s="180"/>
      <c r="BL147" s="180"/>
      <c r="BM147" s="180"/>
      <c r="BN147" s="180"/>
      <c r="BO147" s="180"/>
      <c r="BP147" s="180"/>
      <c r="BQ147" s="180"/>
      <c r="BR147" s="180"/>
      <c r="BS147" s="180"/>
      <c r="BT147" s="180"/>
      <c r="BU147" s="180"/>
      <c r="BV147" s="180"/>
      <c r="BW147" s="180"/>
      <c r="BX147" s="180"/>
      <c r="BY147" s="180"/>
      <c r="BZ147" s="180"/>
      <c r="CA147" s="180"/>
      <c r="CB147" s="180"/>
      <c r="CC147" s="180"/>
      <c r="CD147" s="180"/>
      <c r="CE147" s="180"/>
      <c r="CF147" s="180"/>
      <c r="CG147" s="180"/>
      <c r="CH147" s="180"/>
      <c r="CI147" s="180"/>
    </row>
    <row r="148" spans="1:87" x14ac:dyDescent="0.35">
      <c r="A148" s="180"/>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180"/>
      <c r="BB148" s="180"/>
      <c r="BC148" s="180"/>
      <c r="BD148" s="180"/>
      <c r="BE148" s="180"/>
      <c r="BF148" s="180"/>
      <c r="BG148" s="180"/>
      <c r="BH148" s="180"/>
      <c r="BI148" s="180"/>
      <c r="BJ148" s="180"/>
      <c r="BK148" s="180"/>
      <c r="BL148" s="180"/>
      <c r="BM148" s="180"/>
      <c r="BN148" s="180"/>
      <c r="BO148" s="180"/>
      <c r="BP148" s="180"/>
      <c r="BQ148" s="180"/>
      <c r="BR148" s="180"/>
      <c r="BS148" s="180"/>
      <c r="BT148" s="180"/>
      <c r="BU148" s="180"/>
      <c r="BV148" s="180"/>
      <c r="BW148" s="180"/>
      <c r="BX148" s="180"/>
      <c r="BY148" s="180"/>
      <c r="BZ148" s="180"/>
      <c r="CA148" s="180"/>
      <c r="CB148" s="180"/>
      <c r="CC148" s="180"/>
      <c r="CD148" s="180"/>
      <c r="CE148" s="180"/>
      <c r="CF148" s="180"/>
      <c r="CG148" s="180"/>
      <c r="CH148" s="180"/>
      <c r="CI148" s="180"/>
    </row>
    <row r="149" spans="1:87" x14ac:dyDescent="0.35">
      <c r="A149" s="180"/>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c r="AM149" s="180"/>
      <c r="AN149" s="180"/>
      <c r="AO149" s="180"/>
      <c r="AP149" s="180"/>
      <c r="AQ149" s="180"/>
      <c r="AR149" s="180"/>
      <c r="AS149" s="180"/>
      <c r="AT149" s="180"/>
      <c r="AU149" s="180"/>
      <c r="AV149" s="180"/>
      <c r="AW149" s="180"/>
      <c r="AX149" s="180"/>
      <c r="AY149" s="180"/>
      <c r="AZ149" s="180"/>
      <c r="BA149" s="180"/>
      <c r="BB149" s="180"/>
      <c r="BC149" s="180"/>
      <c r="BD149" s="180"/>
      <c r="BE149" s="180"/>
      <c r="BF149" s="180"/>
      <c r="BG149" s="180"/>
      <c r="BH149" s="180"/>
      <c r="BI149" s="180"/>
      <c r="BJ149" s="180"/>
      <c r="BK149" s="180"/>
      <c r="BL149" s="180"/>
      <c r="BM149" s="180"/>
      <c r="BN149" s="180"/>
      <c r="BO149" s="180"/>
      <c r="BP149" s="180"/>
      <c r="BQ149" s="180"/>
      <c r="BR149" s="180"/>
      <c r="BS149" s="180"/>
      <c r="BT149" s="180"/>
      <c r="BU149" s="180"/>
      <c r="BV149" s="180"/>
      <c r="BW149" s="180"/>
      <c r="BX149" s="180"/>
      <c r="BY149" s="180"/>
      <c r="BZ149" s="180"/>
      <c r="CA149" s="180"/>
      <c r="CB149" s="180"/>
      <c r="CC149" s="180"/>
      <c r="CD149" s="180"/>
      <c r="CE149" s="180"/>
      <c r="CF149" s="180"/>
      <c r="CG149" s="180"/>
      <c r="CH149" s="180"/>
      <c r="CI149" s="180"/>
    </row>
    <row r="150" spans="1:87" x14ac:dyDescent="0.35">
      <c r="A150" s="180"/>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80"/>
      <c r="BL150" s="180"/>
      <c r="BM150" s="180"/>
      <c r="BN150" s="180"/>
      <c r="BO150" s="180"/>
      <c r="BP150" s="180"/>
      <c r="BQ150" s="180"/>
      <c r="BR150" s="180"/>
      <c r="BS150" s="180"/>
      <c r="BT150" s="180"/>
      <c r="BU150" s="180"/>
      <c r="BV150" s="180"/>
      <c r="BW150" s="180"/>
      <c r="BX150" s="180"/>
      <c r="BY150" s="180"/>
      <c r="BZ150" s="180"/>
      <c r="CA150" s="180"/>
      <c r="CB150" s="180"/>
      <c r="CC150" s="180"/>
      <c r="CD150" s="180"/>
      <c r="CE150" s="180"/>
      <c r="CF150" s="180"/>
      <c r="CG150" s="180"/>
      <c r="CH150" s="180"/>
      <c r="CI150" s="180"/>
    </row>
    <row r="151" spans="1:87" x14ac:dyDescent="0.35">
      <c r="A151" s="180"/>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0"/>
      <c r="BR151" s="180"/>
      <c r="BS151" s="180"/>
      <c r="BT151" s="180"/>
      <c r="BU151" s="180"/>
      <c r="BV151" s="180"/>
      <c r="BW151" s="180"/>
      <c r="BX151" s="180"/>
      <c r="BY151" s="180"/>
      <c r="BZ151" s="180"/>
      <c r="CA151" s="180"/>
      <c r="CB151" s="180"/>
      <c r="CC151" s="180"/>
      <c r="CD151" s="180"/>
      <c r="CE151" s="180"/>
      <c r="CF151" s="180"/>
      <c r="CG151" s="180"/>
      <c r="CH151" s="180"/>
      <c r="CI151" s="180"/>
    </row>
    <row r="152" spans="1:87" x14ac:dyDescent="0.35">
      <c r="A152" s="180"/>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180"/>
      <c r="BY152" s="180"/>
      <c r="BZ152" s="180"/>
      <c r="CA152" s="180"/>
      <c r="CB152" s="180"/>
      <c r="CC152" s="180"/>
      <c r="CD152" s="180"/>
      <c r="CE152" s="180"/>
      <c r="CF152" s="180"/>
      <c r="CG152" s="180"/>
      <c r="CH152" s="180"/>
      <c r="CI152" s="180"/>
    </row>
    <row r="153" spans="1:87" x14ac:dyDescent="0.35">
      <c r="A153" s="180"/>
      <c r="B153" s="180"/>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c r="AG153" s="180"/>
      <c r="AH153" s="180"/>
      <c r="AI153" s="180"/>
      <c r="AJ153" s="180"/>
      <c r="AK153" s="180"/>
      <c r="AL153" s="180"/>
      <c r="AM153" s="180"/>
      <c r="AN153" s="180"/>
      <c r="AO153" s="180"/>
      <c r="AP153" s="180"/>
      <c r="AQ153" s="180"/>
      <c r="AR153" s="180"/>
      <c r="AS153" s="180"/>
      <c r="AT153" s="180"/>
      <c r="AU153" s="180"/>
      <c r="AV153" s="180"/>
      <c r="AW153" s="180"/>
      <c r="AX153" s="180"/>
      <c r="AY153" s="180"/>
      <c r="AZ153" s="180"/>
      <c r="BA153" s="180"/>
      <c r="BB153" s="180"/>
      <c r="BC153" s="180"/>
      <c r="BD153" s="180"/>
      <c r="BE153" s="180"/>
      <c r="BF153" s="180"/>
      <c r="BG153" s="180"/>
      <c r="BH153" s="180"/>
      <c r="BI153" s="180"/>
      <c r="BJ153" s="180"/>
      <c r="BK153" s="180"/>
      <c r="BL153" s="180"/>
      <c r="BM153" s="180"/>
      <c r="BN153" s="180"/>
      <c r="BO153" s="180"/>
      <c r="BP153" s="180"/>
      <c r="BQ153" s="180"/>
      <c r="BR153" s="180"/>
      <c r="BS153" s="180"/>
      <c r="BT153" s="180"/>
      <c r="BU153" s="180"/>
      <c r="BV153" s="180"/>
      <c r="BW153" s="180"/>
      <c r="BX153" s="180"/>
      <c r="BY153" s="180"/>
      <c r="BZ153" s="180"/>
      <c r="CA153" s="180"/>
      <c r="CB153" s="180"/>
      <c r="CC153" s="180"/>
      <c r="CD153" s="180"/>
      <c r="CE153" s="180"/>
      <c r="CF153" s="180"/>
      <c r="CG153" s="180"/>
      <c r="CH153" s="180"/>
      <c r="CI153" s="180"/>
    </row>
    <row r="154" spans="1:87" x14ac:dyDescent="0.35">
      <c r="A154" s="180"/>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80"/>
      <c r="BL154" s="180"/>
      <c r="BM154" s="180"/>
      <c r="BN154" s="180"/>
      <c r="BO154" s="180"/>
      <c r="BP154" s="180"/>
      <c r="BQ154" s="180"/>
      <c r="BR154" s="180"/>
      <c r="BS154" s="180"/>
      <c r="BT154" s="180"/>
      <c r="BU154" s="180"/>
      <c r="BV154" s="180"/>
      <c r="BW154" s="180"/>
      <c r="BX154" s="180"/>
      <c r="BY154" s="180"/>
      <c r="BZ154" s="180"/>
      <c r="CA154" s="180"/>
      <c r="CB154" s="180"/>
      <c r="CC154" s="180"/>
      <c r="CD154" s="180"/>
      <c r="CE154" s="180"/>
      <c r="CF154" s="180"/>
      <c r="CG154" s="180"/>
      <c r="CH154" s="180"/>
      <c r="CI154" s="180"/>
    </row>
    <row r="155" spans="1:87" x14ac:dyDescent="0.35">
      <c r="A155" s="180"/>
      <c r="B155" s="180"/>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c r="AI155" s="180"/>
      <c r="AJ155" s="180"/>
      <c r="AK155" s="180"/>
      <c r="AL155" s="180"/>
      <c r="AM155" s="180"/>
      <c r="AN155" s="180"/>
      <c r="AO155" s="180"/>
      <c r="AP155" s="180"/>
      <c r="AQ155" s="180"/>
      <c r="AR155" s="180"/>
      <c r="AS155" s="180"/>
      <c r="AT155" s="180"/>
      <c r="AU155" s="180"/>
      <c r="AV155" s="180"/>
      <c r="AW155" s="180"/>
      <c r="AX155" s="180"/>
      <c r="AY155" s="180"/>
      <c r="AZ155" s="180"/>
      <c r="BA155" s="180"/>
      <c r="BB155" s="180"/>
      <c r="BC155" s="180"/>
      <c r="BD155" s="180"/>
      <c r="BE155" s="180"/>
      <c r="BF155" s="180"/>
      <c r="BG155" s="180"/>
      <c r="BH155" s="180"/>
      <c r="BI155" s="180"/>
      <c r="BJ155" s="180"/>
      <c r="BK155" s="180"/>
      <c r="BL155" s="180"/>
      <c r="BM155" s="180"/>
      <c r="BN155" s="180"/>
      <c r="BO155" s="180"/>
      <c r="BP155" s="180"/>
      <c r="BQ155" s="180"/>
      <c r="BR155" s="180"/>
      <c r="BS155" s="180"/>
      <c r="BT155" s="180"/>
      <c r="BU155" s="180"/>
      <c r="BV155" s="180"/>
      <c r="BW155" s="180"/>
      <c r="BX155" s="180"/>
      <c r="BY155" s="180"/>
      <c r="BZ155" s="180"/>
      <c r="CA155" s="180"/>
      <c r="CB155" s="180"/>
      <c r="CC155" s="180"/>
      <c r="CD155" s="180"/>
      <c r="CE155" s="180"/>
      <c r="CF155" s="180"/>
      <c r="CG155" s="180"/>
      <c r="CH155" s="180"/>
      <c r="CI155" s="180"/>
    </row>
    <row r="156" spans="1:87" x14ac:dyDescent="0.35">
      <c r="A156" s="180"/>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0"/>
      <c r="AM156" s="180"/>
      <c r="AN156" s="180"/>
      <c r="AO156" s="180"/>
      <c r="AP156" s="180"/>
      <c r="AQ156" s="180"/>
      <c r="AR156" s="180"/>
      <c r="AS156" s="180"/>
      <c r="AT156" s="180"/>
      <c r="AU156" s="180"/>
      <c r="AV156" s="180"/>
      <c r="AW156" s="180"/>
      <c r="AX156" s="180"/>
      <c r="AY156" s="180"/>
      <c r="AZ156" s="180"/>
      <c r="BA156" s="180"/>
      <c r="BB156" s="180"/>
      <c r="BC156" s="180"/>
      <c r="BD156" s="180"/>
      <c r="BE156" s="180"/>
      <c r="BF156" s="180"/>
      <c r="BG156" s="180"/>
      <c r="BH156" s="180"/>
      <c r="BI156" s="180"/>
      <c r="BJ156" s="180"/>
      <c r="BK156" s="180"/>
      <c r="BL156" s="180"/>
      <c r="BM156" s="180"/>
      <c r="BN156" s="180"/>
      <c r="BO156" s="180"/>
      <c r="BP156" s="180"/>
      <c r="BQ156" s="180"/>
      <c r="BR156" s="180"/>
      <c r="BS156" s="180"/>
      <c r="BT156" s="180"/>
      <c r="BU156" s="180"/>
      <c r="BV156" s="180"/>
      <c r="BW156" s="180"/>
      <c r="BX156" s="180"/>
      <c r="BY156" s="180"/>
      <c r="BZ156" s="180"/>
      <c r="CA156" s="180"/>
      <c r="CB156" s="180"/>
      <c r="CC156" s="180"/>
      <c r="CD156" s="180"/>
      <c r="CE156" s="180"/>
      <c r="CF156" s="180"/>
      <c r="CG156" s="180"/>
      <c r="CH156" s="180"/>
      <c r="CI156" s="180"/>
    </row>
    <row r="157" spans="1:87" x14ac:dyDescent="0.35">
      <c r="A157" s="180"/>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row>
    <row r="158" spans="1:87" x14ac:dyDescent="0.35">
      <c r="A158" s="180"/>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180"/>
      <c r="AW158" s="180"/>
      <c r="AX158" s="180"/>
      <c r="AY158" s="180"/>
      <c r="AZ158" s="180"/>
      <c r="BA158" s="180"/>
      <c r="BB158" s="180"/>
      <c r="BC158" s="180"/>
      <c r="BD158" s="180"/>
      <c r="BE158" s="180"/>
      <c r="BF158" s="180"/>
      <c r="BG158" s="180"/>
      <c r="BH158" s="180"/>
      <c r="BI158" s="180"/>
      <c r="BJ158" s="180"/>
      <c r="BK158" s="180"/>
      <c r="BL158" s="180"/>
      <c r="BM158" s="180"/>
      <c r="BN158" s="180"/>
      <c r="BO158" s="180"/>
      <c r="BP158" s="180"/>
      <c r="BQ158" s="180"/>
      <c r="BR158" s="180"/>
      <c r="BS158" s="180"/>
      <c r="BT158" s="180"/>
      <c r="BU158" s="180"/>
      <c r="BV158" s="180"/>
      <c r="BW158" s="180"/>
      <c r="BX158" s="180"/>
      <c r="BY158" s="180"/>
      <c r="BZ158" s="180"/>
      <c r="CA158" s="180"/>
      <c r="CB158" s="180"/>
      <c r="CC158" s="180"/>
      <c r="CD158" s="180"/>
      <c r="CE158" s="180"/>
      <c r="CF158" s="180"/>
      <c r="CG158" s="180"/>
      <c r="CH158" s="180"/>
      <c r="CI158" s="180"/>
    </row>
    <row r="159" spans="1:87" x14ac:dyDescent="0.35">
      <c r="A159" s="180"/>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80"/>
      <c r="AK159" s="180"/>
      <c r="AL159" s="180"/>
      <c r="AM159" s="180"/>
      <c r="AN159" s="180"/>
      <c r="AO159" s="180"/>
      <c r="AP159" s="180"/>
      <c r="AQ159" s="180"/>
      <c r="AR159" s="180"/>
      <c r="AS159" s="180"/>
      <c r="AT159" s="180"/>
      <c r="AU159" s="180"/>
      <c r="AV159" s="180"/>
      <c r="AW159" s="180"/>
      <c r="AX159" s="180"/>
      <c r="AY159" s="180"/>
      <c r="AZ159" s="180"/>
      <c r="BA159" s="180"/>
      <c r="BB159" s="180"/>
      <c r="BC159" s="180"/>
      <c r="BD159" s="180"/>
      <c r="BE159" s="180"/>
      <c r="BF159" s="180"/>
      <c r="BG159" s="180"/>
      <c r="BH159" s="180"/>
      <c r="BI159" s="180"/>
      <c r="BJ159" s="180"/>
      <c r="BK159" s="180"/>
      <c r="BL159" s="180"/>
      <c r="BM159" s="180"/>
      <c r="BN159" s="180"/>
      <c r="BO159" s="180"/>
      <c r="BP159" s="180"/>
      <c r="BQ159" s="180"/>
      <c r="BR159" s="180"/>
      <c r="BS159" s="180"/>
      <c r="BT159" s="180"/>
      <c r="BU159" s="180"/>
      <c r="BV159" s="180"/>
      <c r="BW159" s="180"/>
      <c r="BX159" s="180"/>
      <c r="BY159" s="180"/>
      <c r="BZ159" s="180"/>
      <c r="CA159" s="180"/>
      <c r="CB159" s="180"/>
      <c r="CC159" s="180"/>
      <c r="CD159" s="180"/>
      <c r="CE159" s="180"/>
      <c r="CF159" s="180"/>
      <c r="CG159" s="180"/>
      <c r="CH159" s="180"/>
      <c r="CI159" s="180"/>
    </row>
    <row r="160" spans="1:87" x14ac:dyDescent="0.35">
      <c r="A160" s="180"/>
      <c r="B160" s="180"/>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c r="AI160" s="180"/>
      <c r="AJ160" s="180"/>
      <c r="AK160" s="180"/>
      <c r="AL160" s="180"/>
      <c r="AM160" s="180"/>
      <c r="AN160" s="180"/>
      <c r="AO160" s="180"/>
      <c r="AP160" s="180"/>
      <c r="AQ160" s="180"/>
      <c r="AR160" s="180"/>
      <c r="AS160" s="180"/>
      <c r="AT160" s="180"/>
      <c r="AU160" s="180"/>
      <c r="AV160" s="180"/>
      <c r="AW160" s="180"/>
      <c r="AX160" s="180"/>
      <c r="AY160" s="180"/>
      <c r="AZ160" s="180"/>
      <c r="BA160" s="180"/>
      <c r="BB160" s="180"/>
      <c r="BC160" s="180"/>
      <c r="BD160" s="180"/>
      <c r="BE160" s="180"/>
      <c r="BF160" s="180"/>
      <c r="BG160" s="180"/>
      <c r="BH160" s="180"/>
      <c r="BI160" s="180"/>
      <c r="BJ160" s="180"/>
      <c r="BK160" s="180"/>
      <c r="BL160" s="180"/>
      <c r="BM160" s="180"/>
      <c r="BN160" s="180"/>
      <c r="BO160" s="180"/>
      <c r="BP160" s="180"/>
      <c r="BQ160" s="180"/>
      <c r="BR160" s="180"/>
      <c r="BS160" s="180"/>
      <c r="BT160" s="180"/>
      <c r="BU160" s="180"/>
      <c r="BV160" s="180"/>
      <c r="BW160" s="180"/>
      <c r="BX160" s="180"/>
      <c r="BY160" s="180"/>
      <c r="BZ160" s="180"/>
      <c r="CA160" s="180"/>
      <c r="CB160" s="180"/>
      <c r="CC160" s="180"/>
      <c r="CD160" s="180"/>
      <c r="CE160" s="180"/>
      <c r="CF160" s="180"/>
      <c r="CG160" s="180"/>
      <c r="CH160" s="180"/>
      <c r="CI160" s="180"/>
    </row>
    <row r="161" spans="1:87" x14ac:dyDescent="0.35">
      <c r="A161" s="180"/>
      <c r="B161" s="180"/>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180"/>
      <c r="AI161" s="180"/>
      <c r="AJ161" s="180"/>
      <c r="AK161" s="180"/>
      <c r="AL161" s="180"/>
      <c r="AM161" s="180"/>
      <c r="AN161" s="180"/>
      <c r="AO161" s="180"/>
      <c r="AP161" s="180"/>
      <c r="AQ161" s="180"/>
      <c r="AR161" s="180"/>
      <c r="AS161" s="180"/>
      <c r="AT161" s="180"/>
      <c r="AU161" s="180"/>
      <c r="AV161" s="180"/>
      <c r="AW161" s="180"/>
      <c r="AX161" s="180"/>
      <c r="AY161" s="180"/>
      <c r="AZ161" s="180"/>
      <c r="BA161" s="180"/>
      <c r="BB161" s="180"/>
      <c r="BC161" s="180"/>
      <c r="BD161" s="180"/>
      <c r="BE161" s="180"/>
      <c r="BF161" s="180"/>
      <c r="BG161" s="180"/>
      <c r="BH161" s="180"/>
      <c r="BI161" s="180"/>
      <c r="BJ161" s="180"/>
      <c r="BK161" s="180"/>
      <c r="BL161" s="180"/>
      <c r="BM161" s="180"/>
      <c r="BN161" s="180"/>
      <c r="BO161" s="180"/>
      <c r="BP161" s="180"/>
      <c r="BQ161" s="180"/>
      <c r="BR161" s="180"/>
      <c r="BS161" s="180"/>
      <c r="BT161" s="180"/>
      <c r="BU161" s="180"/>
      <c r="BV161" s="180"/>
      <c r="BW161" s="180"/>
      <c r="BX161" s="180"/>
      <c r="BY161" s="180"/>
      <c r="BZ161" s="180"/>
      <c r="CA161" s="180"/>
      <c r="CB161" s="180"/>
      <c r="CC161" s="180"/>
      <c r="CD161" s="180"/>
      <c r="CE161" s="180"/>
      <c r="CF161" s="180"/>
      <c r="CG161" s="180"/>
      <c r="CH161" s="180"/>
      <c r="CI161" s="180"/>
    </row>
    <row r="162" spans="1:87" x14ac:dyDescent="0.35">
      <c r="A162" s="180"/>
      <c r="B162" s="180"/>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0"/>
      <c r="BC162" s="180"/>
      <c r="BD162" s="180"/>
      <c r="BE162" s="180"/>
      <c r="BF162" s="180"/>
      <c r="BG162" s="180"/>
      <c r="BH162" s="180"/>
      <c r="BI162" s="180"/>
      <c r="BJ162" s="180"/>
      <c r="BK162" s="180"/>
      <c r="BL162" s="180"/>
      <c r="BM162" s="180"/>
      <c r="BN162" s="180"/>
      <c r="BO162" s="180"/>
      <c r="BP162" s="180"/>
      <c r="BQ162" s="180"/>
      <c r="BR162" s="180"/>
      <c r="BS162" s="180"/>
      <c r="BT162" s="180"/>
      <c r="BU162" s="180"/>
      <c r="BV162" s="180"/>
      <c r="BW162" s="180"/>
      <c r="BX162" s="180"/>
      <c r="BY162" s="180"/>
      <c r="BZ162" s="180"/>
      <c r="CA162" s="180"/>
      <c r="CB162" s="180"/>
      <c r="CC162" s="180"/>
      <c r="CD162" s="180"/>
      <c r="CE162" s="180"/>
      <c r="CF162" s="180"/>
      <c r="CG162" s="180"/>
      <c r="CH162" s="180"/>
      <c r="CI162" s="180"/>
    </row>
    <row r="163" spans="1:87" x14ac:dyDescent="0.35">
      <c r="A163" s="180"/>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180"/>
      <c r="BZ163" s="180"/>
      <c r="CA163" s="180"/>
      <c r="CB163" s="180"/>
      <c r="CC163" s="180"/>
      <c r="CD163" s="180"/>
      <c r="CE163" s="180"/>
      <c r="CF163" s="180"/>
      <c r="CG163" s="180"/>
      <c r="CH163" s="180"/>
      <c r="CI163" s="180"/>
    </row>
    <row r="164" spans="1:87" x14ac:dyDescent="0.35">
      <c r="A164" s="180"/>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c r="AQ164" s="180"/>
      <c r="AR164" s="180"/>
      <c r="AS164" s="180"/>
      <c r="AT164" s="180"/>
      <c r="AU164" s="180"/>
      <c r="AV164" s="180"/>
      <c r="AW164" s="180"/>
      <c r="AX164" s="180"/>
      <c r="AY164" s="180"/>
      <c r="AZ164" s="180"/>
      <c r="BA164" s="180"/>
      <c r="BB164" s="180"/>
      <c r="BC164" s="180"/>
      <c r="BD164" s="180"/>
      <c r="BE164" s="180"/>
      <c r="BF164" s="180"/>
      <c r="BG164" s="180"/>
      <c r="BH164" s="180"/>
      <c r="BI164" s="180"/>
      <c r="BJ164" s="180"/>
      <c r="BK164" s="180"/>
      <c r="BL164" s="180"/>
      <c r="BM164" s="180"/>
      <c r="BN164" s="180"/>
      <c r="BO164" s="180"/>
      <c r="BP164" s="180"/>
      <c r="BQ164" s="180"/>
      <c r="BR164" s="180"/>
      <c r="BS164" s="180"/>
      <c r="BT164" s="180"/>
      <c r="BU164" s="180"/>
      <c r="BV164" s="180"/>
      <c r="BW164" s="180"/>
      <c r="BX164" s="180"/>
      <c r="BY164" s="180"/>
      <c r="BZ164" s="180"/>
      <c r="CA164" s="180"/>
      <c r="CB164" s="180"/>
      <c r="CC164" s="180"/>
      <c r="CD164" s="180"/>
      <c r="CE164" s="180"/>
      <c r="CF164" s="180"/>
      <c r="CG164" s="180"/>
      <c r="CH164" s="180"/>
      <c r="CI164" s="180"/>
    </row>
    <row r="165" spans="1:87" x14ac:dyDescent="0.35">
      <c r="A165" s="180"/>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0"/>
      <c r="CF165" s="180"/>
      <c r="CG165" s="180"/>
      <c r="CH165" s="180"/>
      <c r="CI165" s="180"/>
    </row>
  </sheetData>
  <sheetProtection algorithmName="SHA-512" hashValue="Kg14WZST5PCiw3Z48wceSCT7VHcQympcsituJMXAkC4iH8+q1pCYcJprSMuNKxTks65bFsx/edRZNP2GTGRdtw==" saltValue="PA7TD8Mw0C6RHRAJnuN7Qw==" spinCount="100000" sheet="1" objects="1" scenarios="1"/>
  <dataConsolidate/>
  <mergeCells count="14">
    <mergeCell ref="A1:A7"/>
    <mergeCell ref="C1:I1"/>
    <mergeCell ref="C2:D2"/>
    <mergeCell ref="E2:F2"/>
    <mergeCell ref="G2:I2"/>
    <mergeCell ref="C3:F3"/>
    <mergeCell ref="C5:H5"/>
    <mergeCell ref="C7:F7"/>
    <mergeCell ref="A12:A16"/>
    <mergeCell ref="D12:E12"/>
    <mergeCell ref="D13:E13"/>
    <mergeCell ref="D15:E15"/>
    <mergeCell ref="G15:I15"/>
    <mergeCell ref="D16:J16"/>
  </mergeCells>
  <pageMargins left="0.25" right="0.25" top="0.75" bottom="0.75" header="0.3" footer="0.3"/>
  <pageSetup scale="77" orientation="landscape" r:id="rId1"/>
  <headerFooter>
    <oddHeader>&amp;LTransmission-Distribution Planning &amp;D</oddHeader>
    <oddFooter>&amp;L&amp;D&amp;R&amp;F&amp;C&amp;"Calibri"&amp;11&amp;K000000&amp;"Calibri"&amp;11&amp;K000000&amp;A</oddFooter>
  </headerFooter>
  <rowBreaks count="1" manualBreakCount="1">
    <brk id="2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893EF-5682-46C6-8696-3081A3802072}">
  <dimension ref="A1:X37"/>
  <sheetViews>
    <sheetView zoomScaleNormal="100" workbookViewId="0">
      <selection activeCell="P22" sqref="P22"/>
    </sheetView>
  </sheetViews>
  <sheetFormatPr defaultColWidth="0" defaultRowHeight="12.5" zeroHeight="1" x14ac:dyDescent="0.25"/>
  <cols>
    <col min="1" max="1" width="5.26953125" customWidth="1"/>
    <col min="2" max="3" width="5.26953125" style="227" customWidth="1"/>
    <col min="4" max="4" width="5.26953125" customWidth="1"/>
    <col min="5" max="5" width="5.26953125" style="227" customWidth="1"/>
    <col min="6" max="8" width="5.26953125" customWidth="1"/>
    <col min="9" max="10" width="5.26953125" style="227" customWidth="1"/>
    <col min="11" max="11" width="5.26953125" customWidth="1"/>
    <col min="12" max="16" width="5.26953125" style="227" customWidth="1"/>
    <col min="17" max="17" width="5.26953125" customWidth="1"/>
    <col min="18" max="18" width="5.26953125" style="227" customWidth="1"/>
    <col min="19" max="19" width="5.26953125" customWidth="1"/>
    <col min="20" max="20" width="7.81640625" customWidth="1"/>
    <col min="21" max="23" width="5.26953125"/>
    <col min="24" max="24" width="2.7265625" customWidth="1"/>
    <col min="25" max="25" width="0" hidden="1" customWidth="1"/>
  </cols>
  <sheetData>
    <row r="1" spans="1:23" s="469" customFormat="1" ht="17.5" x14ac:dyDescent="0.35">
      <c r="A1" s="658" t="s">
        <v>575</v>
      </c>
      <c r="B1" s="658"/>
      <c r="C1" s="658"/>
      <c r="D1" s="658"/>
      <c r="E1" s="658"/>
      <c r="F1" s="658"/>
      <c r="G1" s="658"/>
      <c r="H1" s="658"/>
      <c r="I1" s="658"/>
      <c r="J1" s="658"/>
      <c r="K1" s="658"/>
      <c r="L1" s="658"/>
      <c r="M1" s="658"/>
      <c r="N1" s="658"/>
      <c r="O1" s="658"/>
      <c r="P1" s="658"/>
      <c r="Q1" s="658"/>
      <c r="R1" s="658"/>
      <c r="S1" s="658"/>
      <c r="T1" s="658"/>
      <c r="U1" s="658"/>
      <c r="V1" s="658"/>
      <c r="W1" s="658"/>
    </row>
    <row r="2" spans="1:23" s="469" customFormat="1" ht="20.25" customHeight="1" x14ac:dyDescent="0.25">
      <c r="A2" s="469" t="s">
        <v>574</v>
      </c>
      <c r="P2" s="469" t="s">
        <v>577</v>
      </c>
      <c r="S2" s="671" t="str">
        <f>Metering!C1</f>
        <v xml:space="preserve"> </v>
      </c>
      <c r="T2" s="672"/>
      <c r="U2" s="672"/>
      <c r="V2" s="672"/>
      <c r="W2" s="673"/>
    </row>
    <row r="3" spans="1:23" s="469" customFormat="1" x14ac:dyDescent="0.25">
      <c r="A3" s="662"/>
      <c r="B3" s="663"/>
      <c r="C3" s="663"/>
      <c r="D3" s="663"/>
      <c r="E3" s="663"/>
      <c r="F3" s="663"/>
      <c r="G3" s="663"/>
      <c r="H3" s="663"/>
      <c r="I3" s="663"/>
      <c r="J3" s="663"/>
      <c r="K3" s="664"/>
      <c r="L3" s="470"/>
      <c r="M3" s="470"/>
      <c r="N3" s="470"/>
      <c r="O3" s="470"/>
      <c r="P3" s="470"/>
    </row>
    <row r="4" spans="1:23" s="469" customFormat="1" ht="20.25" customHeight="1" x14ac:dyDescent="0.25">
      <c r="A4" s="665"/>
      <c r="B4" s="666"/>
      <c r="C4" s="666"/>
      <c r="D4" s="666"/>
      <c r="E4" s="666"/>
      <c r="F4" s="666"/>
      <c r="G4" s="666"/>
      <c r="H4" s="666"/>
      <c r="I4" s="666"/>
      <c r="J4" s="666"/>
      <c r="K4" s="667"/>
      <c r="L4" s="470"/>
      <c r="M4" s="470"/>
      <c r="N4" s="470"/>
      <c r="O4" s="470"/>
      <c r="P4" s="469" t="s">
        <v>612</v>
      </c>
      <c r="S4" s="671"/>
      <c r="T4" s="672"/>
      <c r="U4" s="672"/>
      <c r="V4" s="672"/>
      <c r="W4" s="673"/>
    </row>
    <row r="5" spans="1:23" s="469" customFormat="1" x14ac:dyDescent="0.25">
      <c r="A5" s="668"/>
      <c r="B5" s="669"/>
      <c r="C5" s="669"/>
      <c r="D5" s="669"/>
      <c r="E5" s="669"/>
      <c r="F5" s="669"/>
      <c r="G5" s="669"/>
      <c r="H5" s="669"/>
      <c r="I5" s="669"/>
      <c r="J5" s="669"/>
      <c r="K5" s="670"/>
      <c r="L5" s="470"/>
      <c r="M5" s="470"/>
      <c r="N5" s="470"/>
      <c r="O5" s="470"/>
      <c r="P5" s="470"/>
    </row>
    <row r="6" spans="1:23" s="469" customFormat="1" ht="20.25" customHeight="1" x14ac:dyDescent="0.25">
      <c r="A6" s="659" t="s">
        <v>576</v>
      </c>
      <c r="B6" s="660"/>
      <c r="C6" s="660"/>
      <c r="D6" s="660"/>
      <c r="E6" s="660"/>
      <c r="F6" s="660"/>
      <c r="G6" s="660"/>
      <c r="H6" s="660"/>
      <c r="I6" s="660"/>
      <c r="J6" s="660"/>
      <c r="K6" s="661"/>
      <c r="L6" s="471"/>
      <c r="M6" s="471"/>
      <c r="N6" s="471"/>
      <c r="O6" s="471"/>
      <c r="P6" s="469" t="s">
        <v>578</v>
      </c>
      <c r="S6" s="674" t="str">
        <f>Metering!C2</f>
        <v xml:space="preserve"> </v>
      </c>
      <c r="T6" s="675"/>
      <c r="U6" s="675"/>
      <c r="V6" s="675"/>
      <c r="W6" s="676"/>
    </row>
    <row r="7" spans="1:23" s="469" customFormat="1" ht="8.25" customHeight="1" x14ac:dyDescent="0.25"/>
    <row r="8" spans="1:23" s="469" customFormat="1" ht="20.25" customHeight="1" x14ac:dyDescent="0.25">
      <c r="A8" s="469" t="s">
        <v>579</v>
      </c>
      <c r="E8" s="671"/>
      <c r="F8" s="672"/>
      <c r="G8" s="673"/>
      <c r="K8" s="677" t="s">
        <v>585</v>
      </c>
      <c r="L8" s="677"/>
      <c r="M8" s="677"/>
      <c r="O8" s="469" t="s">
        <v>590</v>
      </c>
      <c r="Q8" s="472" t="s">
        <v>591</v>
      </c>
      <c r="R8" s="472"/>
      <c r="S8" s="469" t="s">
        <v>592</v>
      </c>
      <c r="U8" s="671" t="str">
        <f>Metering!G2</f>
        <v xml:space="preserve"> </v>
      </c>
      <c r="V8" s="672"/>
      <c r="W8" s="673"/>
    </row>
    <row r="9" spans="1:23" s="469" customFormat="1" ht="8.25" customHeight="1" x14ac:dyDescent="0.25">
      <c r="Q9" s="472"/>
      <c r="R9" s="472"/>
    </row>
    <row r="10" spans="1:23" s="469" customFormat="1" ht="20.25" customHeight="1" x14ac:dyDescent="0.25">
      <c r="A10" s="469" t="s">
        <v>580</v>
      </c>
      <c r="E10" s="671"/>
      <c r="F10" s="672"/>
      <c r="G10" s="673"/>
      <c r="K10" s="677" t="s">
        <v>586</v>
      </c>
      <c r="L10" s="677"/>
      <c r="M10" s="677"/>
      <c r="O10" s="469" t="s">
        <v>590</v>
      </c>
      <c r="Q10" s="472" t="s">
        <v>591</v>
      </c>
      <c r="R10" s="472"/>
      <c r="S10" s="469" t="s">
        <v>593</v>
      </c>
      <c r="U10" s="671"/>
      <c r="V10" s="672"/>
      <c r="W10" s="673"/>
    </row>
    <row r="11" spans="1:23" s="469" customFormat="1" ht="8.25" customHeight="1" x14ac:dyDescent="0.25">
      <c r="Q11" s="472"/>
      <c r="R11" s="472"/>
    </row>
    <row r="12" spans="1:23" s="469" customFormat="1" ht="20.25" customHeight="1" x14ac:dyDescent="0.25">
      <c r="A12" s="469" t="s">
        <v>581</v>
      </c>
      <c r="E12" s="671"/>
      <c r="F12" s="672"/>
      <c r="G12" s="673"/>
      <c r="K12" s="677" t="s">
        <v>587</v>
      </c>
      <c r="L12" s="677"/>
      <c r="M12" s="677"/>
      <c r="O12" s="469" t="s">
        <v>590</v>
      </c>
      <c r="Q12" s="472" t="s">
        <v>591</v>
      </c>
      <c r="R12" s="472"/>
      <c r="S12" s="469" t="s">
        <v>594</v>
      </c>
      <c r="U12" s="671"/>
      <c r="V12" s="672"/>
      <c r="W12" s="673"/>
    </row>
    <row r="13" spans="1:23" s="469" customFormat="1" ht="8.25" customHeight="1" x14ac:dyDescent="0.25">
      <c r="Q13" s="472"/>
      <c r="R13" s="472"/>
    </row>
    <row r="14" spans="1:23" s="469" customFormat="1" ht="20.25" customHeight="1" x14ac:dyDescent="0.25">
      <c r="A14" s="469" t="s">
        <v>582</v>
      </c>
      <c r="E14" s="671"/>
      <c r="F14" s="672"/>
      <c r="G14" s="673"/>
      <c r="K14" s="677" t="s">
        <v>588</v>
      </c>
      <c r="L14" s="677"/>
      <c r="M14" s="677"/>
      <c r="O14" s="469" t="s">
        <v>590</v>
      </c>
      <c r="Q14" s="472" t="s">
        <v>591</v>
      </c>
      <c r="R14" s="472"/>
      <c r="S14" s="469" t="s">
        <v>595</v>
      </c>
      <c r="U14" s="671"/>
      <c r="V14" s="672"/>
      <c r="W14" s="673"/>
    </row>
    <row r="15" spans="1:23" s="469" customFormat="1" ht="8.25" customHeight="1" x14ac:dyDescent="0.25">
      <c r="Q15" s="472"/>
      <c r="R15" s="472"/>
    </row>
    <row r="16" spans="1:23" s="469" customFormat="1" ht="20.25" customHeight="1" x14ac:dyDescent="0.25">
      <c r="A16" s="469" t="s">
        <v>583</v>
      </c>
      <c r="E16" s="671"/>
      <c r="F16" s="672"/>
      <c r="G16" s="673"/>
      <c r="K16" s="677" t="s">
        <v>589</v>
      </c>
      <c r="L16" s="677"/>
      <c r="M16" s="677"/>
      <c r="O16" s="469" t="s">
        <v>590</v>
      </c>
      <c r="Q16" s="472" t="s">
        <v>591</v>
      </c>
      <c r="R16" s="472"/>
      <c r="S16" s="469" t="s">
        <v>596</v>
      </c>
      <c r="U16" s="671"/>
      <c r="V16" s="672"/>
      <c r="W16" s="673"/>
    </row>
    <row r="17" spans="1:24" s="469" customFormat="1" ht="8.25" customHeight="1" x14ac:dyDescent="0.25"/>
    <row r="18" spans="1:24" s="469" customFormat="1" ht="20.25" customHeight="1" x14ac:dyDescent="0.25">
      <c r="A18" s="469" t="s">
        <v>584</v>
      </c>
      <c r="E18" s="671"/>
      <c r="F18" s="672"/>
      <c r="G18" s="673"/>
      <c r="T18" s="469" t="s">
        <v>597</v>
      </c>
      <c r="V18" s="671"/>
      <c r="W18" s="673"/>
    </row>
    <row r="19" spans="1:24" s="469" customFormat="1" x14ac:dyDescent="0.25"/>
    <row r="20" spans="1:24" s="469" customFormat="1" x14ac:dyDescent="0.25">
      <c r="A20" s="469" t="s">
        <v>598</v>
      </c>
    </row>
    <row r="21" spans="1:24" s="469" customFormat="1" x14ac:dyDescent="0.25">
      <c r="B21" s="678" t="s">
        <v>599</v>
      </c>
      <c r="C21" s="678"/>
      <c r="D21" s="678"/>
      <c r="G21" s="473" t="s">
        <v>600</v>
      </c>
      <c r="H21" s="473"/>
      <c r="I21" s="473"/>
      <c r="J21" s="473"/>
      <c r="K21" s="473"/>
      <c r="L21" s="678" t="s">
        <v>601</v>
      </c>
      <c r="M21" s="678"/>
      <c r="N21" s="678"/>
      <c r="S21" s="679" t="s">
        <v>602</v>
      </c>
      <c r="T21" s="680"/>
      <c r="U21" s="680"/>
      <c r="V21" s="680"/>
      <c r="W21" s="681"/>
      <c r="X21" s="473"/>
    </row>
    <row r="22" spans="1:24" s="469" customFormat="1" ht="8.25" customHeight="1" x14ac:dyDescent="0.25">
      <c r="S22" s="682"/>
      <c r="T22" s="683"/>
      <c r="U22" s="683"/>
      <c r="V22" s="683"/>
      <c r="W22" s="684"/>
    </row>
    <row r="23" spans="1:24" s="469" customFormat="1" ht="20.25" customHeight="1" x14ac:dyDescent="0.25">
      <c r="B23" s="671"/>
      <c r="C23" s="672"/>
      <c r="D23" s="673"/>
      <c r="F23" s="671"/>
      <c r="G23" s="672"/>
      <c r="H23" s="672"/>
      <c r="I23" s="672"/>
      <c r="J23" s="673"/>
      <c r="L23" s="671" t="s">
        <v>1</v>
      </c>
      <c r="M23" s="672"/>
      <c r="N23" s="673"/>
      <c r="S23" s="682"/>
      <c r="T23" s="683"/>
      <c r="U23" s="683"/>
      <c r="V23" s="683"/>
      <c r="W23" s="684"/>
    </row>
    <row r="24" spans="1:24" s="469" customFormat="1" ht="8.25" customHeight="1" x14ac:dyDescent="0.25">
      <c r="S24" s="682"/>
      <c r="T24" s="683"/>
      <c r="U24" s="683"/>
      <c r="V24" s="683"/>
      <c r="W24" s="684"/>
    </row>
    <row r="25" spans="1:24" s="469" customFormat="1" ht="20.25" customHeight="1" x14ac:dyDescent="0.25">
      <c r="B25" s="671"/>
      <c r="C25" s="672"/>
      <c r="D25" s="673"/>
      <c r="F25" s="671"/>
      <c r="G25" s="672"/>
      <c r="H25" s="672"/>
      <c r="I25" s="672"/>
      <c r="J25" s="673"/>
      <c r="L25" s="671"/>
      <c r="M25" s="672"/>
      <c r="N25" s="673"/>
      <c r="S25" s="682"/>
      <c r="T25" s="683"/>
      <c r="U25" s="683"/>
      <c r="V25" s="683"/>
      <c r="W25" s="684"/>
    </row>
    <row r="26" spans="1:24" s="469" customFormat="1" ht="8.25" customHeight="1" x14ac:dyDescent="0.25">
      <c r="S26" s="685"/>
      <c r="T26" s="686"/>
      <c r="U26" s="686"/>
      <c r="V26" s="686"/>
      <c r="W26" s="687"/>
    </row>
    <row r="27" spans="1:24" s="469" customFormat="1" ht="20.25" customHeight="1" x14ac:dyDescent="0.25">
      <c r="B27" s="671"/>
      <c r="C27" s="672"/>
      <c r="D27" s="673"/>
      <c r="F27" s="671"/>
      <c r="G27" s="672"/>
      <c r="H27" s="672"/>
      <c r="I27" s="672"/>
      <c r="J27" s="673"/>
      <c r="L27" s="671"/>
      <c r="M27" s="672"/>
      <c r="N27" s="673"/>
    </row>
    <row r="28" spans="1:24" s="469" customFormat="1" ht="8.25" customHeight="1" x14ac:dyDescent="0.25">
      <c r="S28" s="679" t="s">
        <v>603</v>
      </c>
      <c r="T28" s="680"/>
      <c r="U28" s="680"/>
      <c r="V28" s="680"/>
      <c r="W28" s="681"/>
    </row>
    <row r="29" spans="1:24" s="469" customFormat="1" ht="20.25" customHeight="1" x14ac:dyDescent="0.25">
      <c r="B29" s="671"/>
      <c r="C29" s="672"/>
      <c r="D29" s="673"/>
      <c r="F29" s="671"/>
      <c r="G29" s="672"/>
      <c r="H29" s="672"/>
      <c r="I29" s="672"/>
      <c r="J29" s="673"/>
      <c r="L29" s="671"/>
      <c r="M29" s="672"/>
      <c r="N29" s="673"/>
      <c r="S29" s="682"/>
      <c r="T29" s="683"/>
      <c r="U29" s="683"/>
      <c r="V29" s="683"/>
      <c r="W29" s="684"/>
    </row>
    <row r="30" spans="1:24" s="469" customFormat="1" ht="8.25" customHeight="1" x14ac:dyDescent="0.25">
      <c r="S30" s="682"/>
      <c r="T30" s="683"/>
      <c r="U30" s="683"/>
      <c r="V30" s="683"/>
      <c r="W30" s="684"/>
    </row>
    <row r="31" spans="1:24" s="469" customFormat="1" ht="20.25" customHeight="1" x14ac:dyDescent="0.25">
      <c r="B31" s="671"/>
      <c r="C31" s="672"/>
      <c r="D31" s="673"/>
      <c r="F31" s="671"/>
      <c r="G31" s="672"/>
      <c r="H31" s="672"/>
      <c r="I31" s="672"/>
      <c r="J31" s="673"/>
      <c r="L31" s="671"/>
      <c r="M31" s="672"/>
      <c r="N31" s="673"/>
      <c r="S31" s="682"/>
      <c r="T31" s="683"/>
      <c r="U31" s="683"/>
      <c r="V31" s="683"/>
      <c r="W31" s="684"/>
    </row>
    <row r="32" spans="1:24" s="469" customFormat="1" ht="8.25" customHeight="1" x14ac:dyDescent="0.25">
      <c r="S32" s="682"/>
      <c r="T32" s="683"/>
      <c r="U32" s="683"/>
      <c r="V32" s="683"/>
      <c r="W32" s="684"/>
    </row>
    <row r="33" spans="1:23" s="469" customFormat="1" ht="20.25" customHeight="1" x14ac:dyDescent="0.25">
      <c r="B33" s="671"/>
      <c r="C33" s="672"/>
      <c r="D33" s="673"/>
      <c r="F33" s="671"/>
      <c r="G33" s="672"/>
      <c r="H33" s="672"/>
      <c r="I33" s="672"/>
      <c r="J33" s="673"/>
      <c r="L33" s="671"/>
      <c r="M33" s="672"/>
      <c r="N33" s="673"/>
      <c r="S33" s="685"/>
      <c r="T33" s="686"/>
      <c r="U33" s="686"/>
      <c r="V33" s="686"/>
      <c r="W33" s="687"/>
    </row>
    <row r="34" spans="1:23" s="469" customFormat="1" x14ac:dyDescent="0.25"/>
    <row r="35" spans="1:23" s="469" customFormat="1" x14ac:dyDescent="0.25">
      <c r="A35" s="469" t="s">
        <v>604</v>
      </c>
      <c r="C35" s="669"/>
      <c r="D35" s="669"/>
      <c r="E35" s="669"/>
      <c r="F35" s="669"/>
      <c r="G35" s="669"/>
      <c r="H35" s="669"/>
      <c r="I35" s="669"/>
      <c r="J35" s="669"/>
      <c r="K35" s="669"/>
      <c r="O35" s="469" t="s">
        <v>605</v>
      </c>
      <c r="R35" s="669"/>
      <c r="S35" s="669"/>
      <c r="T35" s="669"/>
      <c r="U35" s="469" t="s">
        <v>606</v>
      </c>
      <c r="V35" s="669"/>
      <c r="W35" s="669"/>
    </row>
    <row r="36" spans="1:23" s="469" customFormat="1" x14ac:dyDescent="0.25"/>
    <row r="37" spans="1:23" s="469" customFormat="1" x14ac:dyDescent="0.25">
      <c r="A37" s="677" t="s">
        <v>607</v>
      </c>
      <c r="B37" s="677"/>
      <c r="C37" s="677"/>
      <c r="D37" s="677"/>
      <c r="E37" s="677"/>
      <c r="F37" s="669"/>
      <c r="G37" s="669"/>
      <c r="H37" s="669"/>
      <c r="J37" s="469" t="s">
        <v>608</v>
      </c>
      <c r="M37" s="669"/>
      <c r="N37" s="669"/>
      <c r="O37" s="469" t="s">
        <v>609</v>
      </c>
      <c r="R37" s="669"/>
      <c r="S37" s="669"/>
      <c r="T37" s="669"/>
      <c r="U37" s="469" t="s">
        <v>606</v>
      </c>
      <c r="V37" s="669"/>
      <c r="W37" s="669"/>
    </row>
  </sheetData>
  <sheetProtection algorithmName="SHA-512" hashValue="FxcAglQYjpB2VKNXXUcFlJ17msN4WMmB48FAPPQrMcOU8dywpUQotGH2FlhqWIUo8DCvX5zzvSIycv8Jg9rbkw==" saltValue="F598kM0pprR2fGTrTxZjrQ==" spinCount="100000" sheet="1" objects="1" scenarios="1"/>
  <mergeCells count="53">
    <mergeCell ref="R35:T35"/>
    <mergeCell ref="M37:N37"/>
    <mergeCell ref="K8:M8"/>
    <mergeCell ref="C35:K35"/>
    <mergeCell ref="A37:E37"/>
    <mergeCell ref="S28:W33"/>
    <mergeCell ref="S21:W26"/>
    <mergeCell ref="V35:W35"/>
    <mergeCell ref="V37:W37"/>
    <mergeCell ref="F37:H37"/>
    <mergeCell ref="R37:T37"/>
    <mergeCell ref="E16:G16"/>
    <mergeCell ref="E18:G18"/>
    <mergeCell ref="K16:M16"/>
    <mergeCell ref="K14:M14"/>
    <mergeCell ref="K12:M12"/>
    <mergeCell ref="L21:N21"/>
    <mergeCell ref="L23:N23"/>
    <mergeCell ref="L25:N25"/>
    <mergeCell ref="L27:N27"/>
    <mergeCell ref="L29:N29"/>
    <mergeCell ref="L31:N31"/>
    <mergeCell ref="L33:N33"/>
    <mergeCell ref="F23:J23"/>
    <mergeCell ref="F25:J25"/>
    <mergeCell ref="F27:J27"/>
    <mergeCell ref="F29:J29"/>
    <mergeCell ref="F31:J31"/>
    <mergeCell ref="F33:J33"/>
    <mergeCell ref="B31:D31"/>
    <mergeCell ref="B33:D33"/>
    <mergeCell ref="B21:D21"/>
    <mergeCell ref="B23:D23"/>
    <mergeCell ref="B25:D25"/>
    <mergeCell ref="B27:D27"/>
    <mergeCell ref="B29:D29"/>
    <mergeCell ref="V18:W18"/>
    <mergeCell ref="E8:G8"/>
    <mergeCell ref="E10:G10"/>
    <mergeCell ref="E12:G12"/>
    <mergeCell ref="E14:G14"/>
    <mergeCell ref="U8:W8"/>
    <mergeCell ref="U10:W10"/>
    <mergeCell ref="U12:W12"/>
    <mergeCell ref="U14:W14"/>
    <mergeCell ref="U16:W16"/>
    <mergeCell ref="K10:M10"/>
    <mergeCell ref="A1:W1"/>
    <mergeCell ref="A6:K6"/>
    <mergeCell ref="A3:K5"/>
    <mergeCell ref="S2:W2"/>
    <mergeCell ref="S4:W4"/>
    <mergeCell ref="S6:W6"/>
  </mergeCells>
  <printOptions horizontalCentered="1" verticalCentered="1"/>
  <pageMargins left="0" right="0" top="0" bottom="0" header="0" footer="0"/>
  <pageSetup scale="97" orientation="landscape" r:id="rId1"/>
  <ignoredErrors>
    <ignoredError sqref="U8 S6 S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58F58BC80768A47B7B83BC25A57D54F" ma:contentTypeVersion="10" ma:contentTypeDescription="Crear nuevo documento." ma:contentTypeScope="" ma:versionID="2cd1c64d1b6f7e77c2f983d84100a51f">
  <xsd:schema xmlns:xsd="http://www.w3.org/2001/XMLSchema" xmlns:xs="http://www.w3.org/2001/XMLSchema" xmlns:p="http://schemas.microsoft.com/office/2006/metadata/properties" xmlns:ns2="d2d56c13-1aa0-45b7-85d5-d315b5a6095c" xmlns:ns3="b35adeb7-9c28-4f82-97a9-1df617690a09" targetNamespace="http://schemas.microsoft.com/office/2006/metadata/properties" ma:root="true" ma:fieldsID="e2c2c339cf49781784f85b4fafdca5f6" ns2:_="" ns3:_="">
    <xsd:import namespace="d2d56c13-1aa0-45b7-85d5-d315b5a6095c"/>
    <xsd:import namespace="b35adeb7-9c28-4f82-97a9-1df617690a0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d56c13-1aa0-45b7-85d5-d315b5a60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5adeb7-9c28-4f82-97a9-1df617690a09"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BB3D98-99B0-4352-8A4C-CB2A1BA0C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d56c13-1aa0-45b7-85d5-d315b5a6095c"/>
    <ds:schemaRef ds:uri="b35adeb7-9c28-4f82-97a9-1df617690a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596F0F-101F-4213-98DE-5EAFA3B71C6A}">
  <ds:schemaRefs>
    <ds:schemaRef ds:uri="http://schemas.microsoft.com/sharepoint/v3/contenttype/forms"/>
  </ds:schemaRefs>
</ds:datastoreItem>
</file>

<file path=customXml/itemProps3.xml><?xml version="1.0" encoding="utf-8"?>
<ds:datastoreItem xmlns:ds="http://schemas.openxmlformats.org/officeDocument/2006/customXml" ds:itemID="{0671DE5C-146E-4524-8F37-86FDE06EF765}">
  <ds:schemaRefs>
    <ds:schemaRef ds:uri="d2d56c13-1aa0-45b7-85d5-d315b5a6095c"/>
    <ds:schemaRef ds:uri="b35adeb7-9c28-4f82-97a9-1df617690a0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39</vt:i4>
      </vt:variant>
    </vt:vector>
  </HeadingPairs>
  <TitlesOfParts>
    <vt:vector size="45" baseType="lpstr">
      <vt:lpstr>Customer Load Sheet</vt:lpstr>
      <vt:lpstr>How-to for load sheet</vt:lpstr>
      <vt:lpstr>ESA</vt:lpstr>
      <vt:lpstr>Transmission-Distribution Plan</vt:lpstr>
      <vt:lpstr>Metering</vt:lpstr>
      <vt:lpstr>METER DATA</vt:lpstr>
      <vt:lpstr>'Customer Load Sheet'!__xlnm.Print_Area</vt:lpstr>
      <vt:lpstr>COMM_LIST_LOAD_TYPE</vt:lpstr>
      <vt:lpstr>COMM_LOAD_TYPE_VLKUP</vt:lpstr>
      <vt:lpstr>LOAD_TYPE_RES_HVAC</vt:lpstr>
      <vt:lpstr>Multiple_list</vt:lpstr>
      <vt:lpstr>Multiple_Unit_Diversity_vlkup</vt:lpstr>
      <vt:lpstr>'Customer Load Sheet'!Print_Area</vt:lpstr>
      <vt:lpstr>ESA!Print_Area</vt:lpstr>
      <vt:lpstr>'How-to for load sheet'!Print_Area</vt:lpstr>
      <vt:lpstr>Metering!Print_Area</vt:lpstr>
      <vt:lpstr>'Transmission-Distribution Plan'!Print_Area</vt:lpstr>
      <vt:lpstr>rate_lookup</vt:lpstr>
      <vt:lpstr>RES_LOAD_TYPE_HVAC</vt:lpstr>
      <vt:lpstr>RES_LOAD_TYPE_HVAC_VLKUP</vt:lpstr>
      <vt:lpstr>RES_LOAD_TYPE_NON_HVAC</vt:lpstr>
      <vt:lpstr>RES_LOAD_TYPE_NON_HVAC_VLKUP</vt:lpstr>
      <vt:lpstr>RES_LOADTYPE_HVAC</vt:lpstr>
      <vt:lpstr>REV_CLASS_COM_IND</vt:lpstr>
      <vt:lpstr>Revenue_Class</vt:lpstr>
      <vt:lpstr>S_C_LIST</vt:lpstr>
      <vt:lpstr>transformersizes</vt:lpstr>
      <vt:lpstr>Voltage_Choice_VLKUP</vt:lpstr>
      <vt:lpstr>xfmr10</vt:lpstr>
      <vt:lpstr>xfmr100</vt:lpstr>
      <vt:lpstr>xfmr1000</vt:lpstr>
      <vt:lpstr>xfmr112.5</vt:lpstr>
      <vt:lpstr>xfmr150</vt:lpstr>
      <vt:lpstr>xfmr1500</vt:lpstr>
      <vt:lpstr>xfmr167</vt:lpstr>
      <vt:lpstr>xfmr2000</vt:lpstr>
      <vt:lpstr>xfmr25</vt:lpstr>
      <vt:lpstr>xfmr2500</vt:lpstr>
      <vt:lpstr>xfmr300</vt:lpstr>
      <vt:lpstr>xfmr50</vt:lpstr>
      <vt:lpstr>xfmr500</vt:lpstr>
      <vt:lpstr>xfmr5000</vt:lpstr>
      <vt:lpstr>xfmr75</vt:lpstr>
      <vt:lpstr>xfmr750</vt:lpstr>
      <vt:lpstr>xfmr7500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Cough, Jamie</dc:creator>
  <cp:lastModifiedBy>AARON SMITH</cp:lastModifiedBy>
  <cp:lastPrinted>2022-04-26T17:27:56Z</cp:lastPrinted>
  <dcterms:created xsi:type="dcterms:W3CDTF">2015-10-22T12:34:53Z</dcterms:created>
  <dcterms:modified xsi:type="dcterms:W3CDTF">2023-06-14T12:47:55Z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24b1752-a977-4927-b9e6-e48a43684aee_Enabled">
    <vt:lpwstr>true</vt:lpwstr>
  </property>
  <property fmtid="{D5CDD505-2E9C-101B-9397-08002B2CF9AE}" pid="4" name="MSIP_Label_624b1752-a977-4927-b9e6-e48a43684aee_SetDate">
    <vt:lpwstr>2022-04-26T10:20:21Z</vt:lpwstr>
  </property>
  <property fmtid="{D5CDD505-2E9C-101B-9397-08002B2CF9AE}" pid="5" name="MSIP_Label_624b1752-a977-4927-b9e6-e48a43684aee_Method">
    <vt:lpwstr>Privileged</vt:lpwstr>
  </property>
  <property fmtid="{D5CDD505-2E9C-101B-9397-08002B2CF9AE}" pid="6" name="MSIP_Label_624b1752-a977-4927-b9e6-e48a43684aee_Name">
    <vt:lpwstr>Public</vt:lpwstr>
  </property>
  <property fmtid="{D5CDD505-2E9C-101B-9397-08002B2CF9AE}" pid="7" name="MSIP_Label_624b1752-a977-4927-b9e6-e48a43684aee_SiteId">
    <vt:lpwstr>031a09bc-a2bf-44df-888e-4e09355b7a24</vt:lpwstr>
  </property>
  <property fmtid="{D5CDD505-2E9C-101B-9397-08002B2CF9AE}" pid="8" name="MSIP_Label_624b1752-a977-4927-b9e6-e48a43684aee_ActionId">
    <vt:lpwstr>ccc17985-b674-46e6-bf12-3298c546254a</vt:lpwstr>
  </property>
  <property fmtid="{D5CDD505-2E9C-101B-9397-08002B2CF9AE}" pid="9" name="MSIP_Label_624b1752-a977-4927-b9e6-e48a43684aee_ContentBits">
    <vt:lpwstr>0</vt:lpwstr>
  </property>
  <property fmtid="{D5CDD505-2E9C-101B-9397-08002B2CF9AE}" pid="10" name="ContentTypeId">
    <vt:lpwstr>0x010100158F58BC80768A47B7B83BC25A57D54F</vt:lpwstr>
  </property>
</Properties>
</file>