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8220" windowHeight="5628" tabRatio="703" activeTab="0"/>
  </bookViews>
  <sheets>
    <sheet name="VFD Savings" sheetId="1" r:id="rId1"/>
  </sheets>
  <definedNames>
    <definedName name="Building_Area">#REF!</definedName>
    <definedName name="changeover">#REF!</definedName>
    <definedName name="Cooling_Occ_Setpoint">#REF!</definedName>
    <definedName name="Cooling_Unocc_Setpoint">#REF!</definedName>
    <definedName name="COP_Cool">#REF!</definedName>
    <definedName name="COP_Helec">#REF!</definedName>
    <definedName name="daygallons">#REF!</definedName>
    <definedName name="daykwh">#REF!</definedName>
    <definedName name="daysteam">#REF!</definedName>
    <definedName name="daytherm">#REF!</definedName>
    <definedName name="demand_kW">#REF!</definedName>
    <definedName name="economizer_code">#REF!</definedName>
    <definedName name="fuel_code">#REF!</definedName>
    <definedName name="Heating_Occ_Setpoint">#REF!</definedName>
    <definedName name="Heating_Unocc_Setpoint">#REF!</definedName>
    <definedName name="Ig_Occ">#REF!</definedName>
    <definedName name="Ig_Unocc">#REF!</definedName>
    <definedName name="index" localSheetId="0">'VFD Savings'!$E$29</definedName>
    <definedName name="index">#REF!</definedName>
    <definedName name="index_HVAC">#REF!</definedName>
    <definedName name="kW_cost">#REF!</definedName>
    <definedName name="kW_Total_Cooling">#REF!</definedName>
    <definedName name="kW_Total_Heating">#REF!</definedName>
    <definedName name="kW_Total_HW">#REF!</definedName>
    <definedName name="latent_occ">#REF!</definedName>
    <definedName name="latent_unocc">#REF!</definedName>
    <definedName name="location">#REF!</definedName>
    <definedName name="Max_Cool">#REF!</definedName>
    <definedName name="Max_Heat">#REF!</definedName>
    <definedName name="Method" localSheetId="0">'VFD Savings'!$F$33</definedName>
    <definedName name="Method">#REF!</definedName>
    <definedName name="Method_HVAC">#REF!</definedName>
    <definedName name="motor_min" localSheetId="0">'VFD Savings'!$E$30</definedName>
    <definedName name="motor_min">#REF!</definedName>
    <definedName name="motor_min_HVAC">#REF!</definedName>
    <definedName name="occhr_1">#REF!</definedName>
    <definedName name="occhr_2">#REF!</definedName>
    <definedName name="occhr_3">#REF!</definedName>
    <definedName name="off_peak_cost">#REF!</definedName>
    <definedName name="on_peak_cost">#REF!</definedName>
    <definedName name="people">#REF!</definedName>
    <definedName name="people_latent_load">#REF!</definedName>
    <definedName name="people_sens_load">#REF!</definedName>
    <definedName name="_xlnm.Print_Area" localSheetId="0">'VFD Savings'!$B$1:$I$54</definedName>
    <definedName name="Ratio_Occ">#REF!</definedName>
    <definedName name="Ratio_Unocc">#REF!</definedName>
    <definedName name="SEER">#REF!</definedName>
    <definedName name="ua">#REF!</definedName>
    <definedName name="unocchr_1">#REF!</definedName>
    <definedName name="unocchr_2">#REF!</definedName>
    <definedName name="unocchr_3">#REF!</definedName>
    <definedName name="Vent_Occ">#REF!</definedName>
    <definedName name="Vent_Unocc">#REF!</definedName>
    <definedName name="VFD_Cost_Table">#REF!</definedName>
    <definedName name="VFD_eff_pen" localSheetId="0">'VFD Savings'!$E$31</definedName>
    <definedName name="VFD_eff_pen">#REF!</definedName>
    <definedName name="VFD_eff_pen_HVAC">#REF!</definedName>
    <definedName name="VFD_FL_kW" localSheetId="0">'VFD Savings'!$E$26</definedName>
    <definedName name="VFD_FL_kW">#REF!</definedName>
    <definedName name="VFD_FL_kW_HVAC">#REF!</definedName>
    <definedName name="VFD_kWh_Occ_Cooling">#REF!</definedName>
    <definedName name="VFD_kWh_Occ_Heating">#REF!</definedName>
    <definedName name="VFD_kWh_Unocc_Cooling">#REF!</definedName>
    <definedName name="VFD_kWh_Unocc_Heating">#REF!</definedName>
  </definedNames>
  <calcPr fullCalcOnLoad="1"/>
</workbook>
</file>

<file path=xl/sharedStrings.xml><?xml version="1.0" encoding="utf-8"?>
<sst xmlns="http://schemas.openxmlformats.org/spreadsheetml/2006/main" count="78" uniqueCount="67">
  <si>
    <t>Description</t>
  </si>
  <si>
    <t>HP</t>
  </si>
  <si>
    <t>Total Demand kW</t>
  </si>
  <si>
    <t>kW</t>
  </si>
  <si>
    <t>VFD Parameters</t>
  </si>
  <si>
    <t>Average VFD Efficiency Penalty at Full Speed</t>
  </si>
  <si>
    <t xml:space="preserve">IDENTIFY EXISTING METHOD OF CONTROL </t>
  </si>
  <si>
    <t>Savings</t>
  </si>
  <si>
    <t>Fan Power Requirements</t>
  </si>
  <si>
    <t>Percent Full</t>
  </si>
  <si>
    <t>Percent of Full Speed Input Power with</t>
  </si>
  <si>
    <t>Discharge</t>
  </si>
  <si>
    <t>Inlet Guide</t>
  </si>
  <si>
    <t>Flow</t>
  </si>
  <si>
    <t>No control</t>
  </si>
  <si>
    <t>Dampers</t>
  </si>
  <si>
    <t>Vane</t>
  </si>
  <si>
    <t>VFD</t>
  </si>
  <si>
    <t>Notes</t>
  </si>
  <si>
    <t>Percent</t>
  </si>
  <si>
    <t>of  full</t>
  </si>
  <si>
    <t>w/VFD</t>
  </si>
  <si>
    <t>Level</t>
  </si>
  <si>
    <t>Load</t>
  </si>
  <si>
    <t>load speed</t>
  </si>
  <si>
    <t>Estimated</t>
  </si>
  <si>
    <t>w/o VFD</t>
  </si>
  <si>
    <t>kWh</t>
  </si>
  <si>
    <t>TOTALS</t>
  </si>
  <si>
    <t>Output</t>
  </si>
  <si>
    <t>Power-to-Speed Reduction Exponent</t>
  </si>
  <si>
    <t>1=No Control, 2=Fan/Blower Inlet Guide Vanes, 3=Pump Throttling or Fan/Blower Outlet Discharge Dampers</t>
  </si>
  <si>
    <t>Estimated Load</t>
  </si>
  <si>
    <t>Existing</t>
  </si>
  <si>
    <t>Proposed</t>
  </si>
  <si>
    <t>Energy</t>
  </si>
  <si>
    <t>Safe Minimum Motor Speed</t>
  </si>
  <si>
    <t>Efficiency</t>
  </si>
  <si>
    <t>Existing Process Pumps Demand</t>
  </si>
  <si>
    <t>Demand kW</t>
  </si>
  <si>
    <t>%Time at</t>
  </si>
  <si>
    <t>% Power = a x % speed^2 = b x % speed + c</t>
  </si>
  <si>
    <t>Curve Fit Polynomial Equations</t>
  </si>
  <si>
    <t>Coefficients</t>
  </si>
  <si>
    <t>a</t>
  </si>
  <si>
    <t>b</t>
  </si>
  <si>
    <t>c</t>
  </si>
  <si>
    <t>fan/blower inlet guide vanes</t>
  </si>
  <si>
    <t>Annual Hours of Operation:</t>
  </si>
  <si>
    <t>The user should input project specific data into the yellow shaded cells.</t>
  </si>
  <si>
    <t>Range = 1.0 - 3.0</t>
  </si>
  <si>
    <t>clearly explained.</t>
  </si>
  <si>
    <t>Generic VFD Savings Calculation Spreadsheet</t>
  </si>
  <si>
    <t>pump throttling or fan/blower discharge damper</t>
  </si>
  <si>
    <t>Speed or Flow</t>
  </si>
  <si>
    <t>Cells in Row 23 describe the motor(s) being controlled in terms of HP, % loading at 100% output level for the process, and motor nominal efficiency.</t>
  </si>
  <si>
    <t xml:space="preserve">from friction losses, the exponent should be between 2.0 and 3.0.  For open systems, or systems where friction head is negligible compared to overall head, </t>
  </si>
  <si>
    <t>Cells H35 and I35 represent the annual hours of operation for the baseline and the proposed case.</t>
  </si>
  <si>
    <t>Cell E30 and E31 should be populated with VFD manufacturers data.</t>
  </si>
  <si>
    <t xml:space="preserve">The range from cell B41:D53 should be used to describe the load shape of the operation.  Inputs to this range should be supported by historical data, or </t>
  </si>
  <si>
    <t>Cell F33 represent the method of control that most closer describes the baseline situation.</t>
  </si>
  <si>
    <t>Quantity</t>
  </si>
  <si>
    <t>Cell E29 is the power-to-speed reduction exponent.  For closed systems where friction represents a high % of overall head, the exponent will be close to 3.0</t>
  </si>
  <si>
    <t xml:space="preserve">and the input power with vfd will follow affinity laws (input power varies as the cube of % speed).  For closed systems where total head is not predominantly </t>
  </si>
  <si>
    <t>like a high pressure boiler feed water pump, the exponent will be close to 1.0.  Please enter you best estimate of the exponent that is most appropriate for</t>
  </si>
  <si>
    <t>your application.</t>
  </si>
  <si>
    <t>Chilled water pump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</si>
</sst>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0000"/>
    <numFmt numFmtId="170" formatCode="&quot;$&quot;#,##0"/>
    <numFmt numFmtId="171" formatCode="&quot;$&quot;#,##0.0"/>
    <numFmt numFmtId="172" formatCode="&quot;$&quot;#,##0.00"/>
    <numFmt numFmtId="173" formatCode="&quot;$&quot;#,##0.000"/>
    <numFmt numFmtId="174" formatCode="0.0%"/>
    <numFmt numFmtId="175" formatCode="0.00000000"/>
    <numFmt numFmtId="176" formatCode="0.0000000"/>
    <numFmt numFmtId="177" formatCode="0.000000"/>
    <numFmt numFmtId="178" formatCode="&quot;$&quot;#,##0.0000"/>
    <numFmt numFmtId="179" formatCode="&quot;$&quot;#,##0.00000"/>
    <numFmt numFmtId="180" formatCode="&quot;$&quot;#,##0.00000\ ;\(&quot;$&quot;#,##0.000\)"/>
    <numFmt numFmtId="181" formatCode="0.0000000000"/>
    <numFmt numFmtId="182" formatCode="0.000000000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"/>
    </xf>
    <xf numFmtId="9" fontId="0" fillId="0" borderId="19" xfId="57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9" fontId="0" fillId="0" borderId="20" xfId="57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right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170" fontId="0" fillId="34" borderId="31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1" fillId="34" borderId="31" xfId="0" applyFont="1" applyFill="1" applyBorder="1" applyAlignment="1">
      <alignment horizontal="right"/>
    </xf>
    <xf numFmtId="3" fontId="1" fillId="34" borderId="31" xfId="0" applyNumberFormat="1" applyFont="1" applyFill="1" applyBorder="1" applyAlignment="1">
      <alignment horizontal="center"/>
    </xf>
    <xf numFmtId="3" fontId="1" fillId="34" borderId="32" xfId="0" applyNumberFormat="1" applyFon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3" fontId="0" fillId="35" borderId="23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33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Continuous" vertical="center" wrapText="1"/>
    </xf>
    <xf numFmtId="164" fontId="0" fillId="33" borderId="23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164" fontId="1" fillId="34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57" applyNumberFormat="1" applyFont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Continuous" vertical="center" wrapText="1"/>
    </xf>
    <xf numFmtId="164" fontId="0" fillId="33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9" fontId="1" fillId="34" borderId="3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34" borderId="41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0" fillId="36" borderId="23" xfId="0" applyFont="1" applyFill="1" applyBorder="1" applyAlignment="1" applyProtection="1">
      <alignment horizontal="center"/>
      <protection locked="0"/>
    </xf>
    <xf numFmtId="9" fontId="0" fillId="36" borderId="23" xfId="0" applyNumberFormat="1" applyFont="1" applyFill="1" applyBorder="1" applyAlignment="1" applyProtection="1">
      <alignment horizontal="center"/>
      <protection locked="0"/>
    </xf>
    <xf numFmtId="174" fontId="0" fillId="36" borderId="23" xfId="0" applyNumberFormat="1" applyFont="1" applyFill="1" applyBorder="1" applyAlignment="1" applyProtection="1">
      <alignment horizontal="center"/>
      <protection locked="0"/>
    </xf>
    <xf numFmtId="164" fontId="0" fillId="36" borderId="0" xfId="0" applyNumberFormat="1" applyFont="1" applyFill="1" applyAlignment="1" applyProtection="1">
      <alignment horizontal="center"/>
      <protection locked="0"/>
    </xf>
    <xf numFmtId="9" fontId="0" fillId="36" borderId="0" xfId="0" applyNumberFormat="1" applyFont="1" applyFill="1" applyAlignment="1" applyProtection="1">
      <alignment horizontal="center"/>
      <protection locked="0"/>
    </xf>
    <xf numFmtId="174" fontId="0" fillId="36" borderId="0" xfId="57" applyNumberFormat="1" applyFont="1" applyFill="1" applyAlignment="1" applyProtection="1">
      <alignment horizontal="center"/>
      <protection locked="0"/>
    </xf>
    <xf numFmtId="0" fontId="0" fillId="36" borderId="4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9" fontId="0" fillId="36" borderId="28" xfId="0" applyNumberFormat="1" applyFont="1" applyFill="1" applyBorder="1" applyAlignment="1" applyProtection="1">
      <alignment horizontal="center"/>
      <protection locked="0"/>
    </xf>
    <xf numFmtId="9" fontId="0" fillId="36" borderId="23" xfId="0" applyNumberFormat="1" applyFill="1" applyBorder="1" applyAlignment="1" applyProtection="1">
      <alignment horizontal="center"/>
      <protection locked="0"/>
    </xf>
    <xf numFmtId="9" fontId="0" fillId="36" borderId="29" xfId="0" applyNumberFormat="1" applyFont="1" applyFill="1" applyBorder="1" applyAlignment="1" applyProtection="1">
      <alignment horizontal="center"/>
      <protection locked="0"/>
    </xf>
    <xf numFmtId="9" fontId="0" fillId="36" borderId="24" xfId="0" applyNumberFormat="1" applyFill="1" applyBorder="1" applyAlignment="1" applyProtection="1">
      <alignment horizontal="center"/>
      <protection locked="0"/>
    </xf>
    <xf numFmtId="9" fontId="0" fillId="36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36" borderId="4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9" xfId="0" applyFont="1" applyBorder="1" applyAlignment="1">
      <alignment horizontal="center"/>
    </xf>
    <xf numFmtId="0" fontId="7" fillId="36" borderId="41" xfId="0" applyFont="1" applyFill="1" applyBorder="1" applyAlignment="1" applyProtection="1">
      <alignment/>
      <protection locked="0"/>
    </xf>
    <xf numFmtId="3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36" borderId="4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425"/>
          <c:w val="0.73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'VFD Savings'!$C$61</c:f>
              <c:strCache>
                <c:ptCount val="1"/>
                <c:pt idx="0">
                  <c:v>No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'VFD Savings'!$B$62:$B$67</c:f>
              <c:numCache/>
            </c:numRef>
          </c:xVal>
          <c:yVal>
            <c:numRef>
              <c:f>'VFD Savings'!$C$62:$C$67</c:f>
              <c:numCache/>
            </c:numRef>
          </c:yVal>
          <c:smooth val="0"/>
        </c:ser>
        <c:ser>
          <c:idx val="1"/>
          <c:order val="1"/>
          <c:tx>
            <c:strRef>
              <c:f>'VFD Savings'!$D$61</c:f>
              <c:strCache>
                <c:ptCount val="1"/>
                <c:pt idx="0">
                  <c:v>Dampers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-0.4196x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+ 1.0096x + 0.4107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Savings'!$D$62:$D$67</c:f>
              <c:numCache/>
            </c:numRef>
          </c:yVal>
          <c:smooth val="0"/>
        </c:ser>
        <c:ser>
          <c:idx val="2"/>
          <c:order val="2"/>
          <c:tx>
            <c:strRef>
              <c:f>'VFD Savings'!$E$61</c:f>
              <c:strCache>
                <c:ptCount val="1"/>
                <c:pt idx="0">
                  <c:v>Vane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0.5625x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+ 0.0375x + 0.395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Savings'!$E$62:$E$67</c:f>
              <c:numCache/>
            </c:numRef>
          </c:yVal>
          <c:smooth val="0"/>
        </c:ser>
        <c:ser>
          <c:idx val="3"/>
          <c:order val="3"/>
          <c:tx>
            <c:strRef>
              <c:f>'VFD Savings'!$F$61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Savings'!$F$62:$F$67</c:f>
              <c:numCache/>
            </c:numRef>
          </c:yVal>
          <c:smooth val="0"/>
        </c:ser>
        <c:axId val="31519469"/>
        <c:axId val="15239766"/>
      </c:scatterChart>
      <c:val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Speed/Flow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 val="autoZero"/>
        <c:crossBetween val="midCat"/>
        <c:dispUnits/>
      </c:valAx>
      <c:valAx>
        <c:axId val="152397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Input Power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19125"/>
          <c:w val="0.22275"/>
          <c:h val="0.5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58</xdr:row>
      <xdr:rowOff>0</xdr:rowOff>
    </xdr:from>
    <xdr:to>
      <xdr:col>11</xdr:col>
      <xdr:colOff>0</xdr:colOff>
      <xdr:row>67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19800" y="11296650"/>
          <a:ext cx="48672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1 - 100 percent of full speed power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Affinity law only. (Note: separate consideration given to minimum static pressure requirement and VFD efficiency.)</a:t>
          </a:r>
        </a:p>
      </xdr:txBody>
    </xdr:sp>
    <xdr:clientData/>
  </xdr:twoCellAnchor>
  <xdr:twoCellAnchor>
    <xdr:from>
      <xdr:col>1</xdr:col>
      <xdr:colOff>161925</xdr:colOff>
      <xdr:row>69</xdr:row>
      <xdr:rowOff>0</xdr:rowOff>
    </xdr:from>
    <xdr:to>
      <xdr:col>10</xdr:col>
      <xdr:colOff>742950</xdr:colOff>
      <xdr:row>83</xdr:row>
      <xdr:rowOff>180975</xdr:rowOff>
    </xdr:to>
    <xdr:graphicFrame>
      <xdr:nvGraphicFramePr>
        <xdr:cNvPr id="2" name="Chart 2"/>
        <xdr:cNvGraphicFramePr/>
      </xdr:nvGraphicFramePr>
      <xdr:xfrm>
        <a:off x="438150" y="13392150"/>
        <a:ext cx="10334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8"/>
  <sheetViews>
    <sheetView tabSelected="1" zoomScaleSheetLayoutView="100" zoomScalePageLayoutView="0" workbookViewId="0" topLeftCell="A1">
      <selection activeCell="J24" sqref="J24"/>
    </sheetView>
  </sheetViews>
  <sheetFormatPr defaultColWidth="8.88671875" defaultRowHeight="15"/>
  <cols>
    <col min="1" max="1" width="3.21484375" style="0" customWidth="1"/>
    <col min="2" max="2" width="17.10546875" style="0" customWidth="1"/>
    <col min="3" max="3" width="12.77734375" style="0" customWidth="1"/>
    <col min="4" max="4" width="13.4453125" style="0" customWidth="1"/>
    <col min="5" max="5" width="10.77734375" style="0" customWidth="1"/>
    <col min="6" max="6" width="10.3359375" style="0" customWidth="1"/>
    <col min="7" max="7" width="9.99609375" style="0" customWidth="1"/>
    <col min="8" max="8" width="12.77734375" style="0" customWidth="1"/>
    <col min="9" max="9" width="13.77734375" style="0" customWidth="1"/>
    <col min="10" max="10" width="12.77734375" style="0" customWidth="1"/>
    <col min="11" max="11" width="9.99609375" style="0" customWidth="1"/>
    <col min="12" max="12" width="9.5546875" style="0" customWidth="1"/>
  </cols>
  <sheetData>
    <row r="1" ht="15">
      <c r="D1" s="108" t="s">
        <v>52</v>
      </c>
    </row>
    <row r="2" ht="15.75" thickBot="1">
      <c r="D2" s="108"/>
    </row>
    <row r="3" spans="2:9" ht="15">
      <c r="B3" s="125" t="s">
        <v>49</v>
      </c>
      <c r="C3" s="114"/>
      <c r="D3" s="114"/>
      <c r="E3" s="114"/>
      <c r="F3" s="115"/>
      <c r="G3" s="115"/>
      <c r="H3" s="115"/>
      <c r="I3" s="116"/>
    </row>
    <row r="4" spans="2:9" ht="15">
      <c r="B4" s="117"/>
      <c r="C4" s="118"/>
      <c r="D4" s="118"/>
      <c r="E4" s="118"/>
      <c r="F4" s="118"/>
      <c r="G4" s="118"/>
      <c r="H4" s="118"/>
      <c r="I4" s="119"/>
    </row>
    <row r="5" spans="2:9" ht="15">
      <c r="B5" s="117" t="s">
        <v>55</v>
      </c>
      <c r="C5" s="118"/>
      <c r="D5" s="118"/>
      <c r="E5" s="118"/>
      <c r="F5" s="118"/>
      <c r="G5" s="118"/>
      <c r="H5" s="118"/>
      <c r="I5" s="119"/>
    </row>
    <row r="6" spans="2:9" ht="15">
      <c r="B6" s="120"/>
      <c r="C6" s="118"/>
      <c r="D6" s="118"/>
      <c r="E6" s="118"/>
      <c r="F6" s="118"/>
      <c r="G6" s="118"/>
      <c r="H6" s="118"/>
      <c r="I6" s="119"/>
    </row>
    <row r="7" spans="2:9" ht="15">
      <c r="B7" s="117" t="s">
        <v>62</v>
      </c>
      <c r="C7" s="118"/>
      <c r="D7" s="118"/>
      <c r="E7" s="118"/>
      <c r="F7" s="118"/>
      <c r="G7" s="118"/>
      <c r="H7" s="118"/>
      <c r="I7" s="119"/>
    </row>
    <row r="8" spans="2:9" ht="15">
      <c r="B8" s="117" t="s">
        <v>63</v>
      </c>
      <c r="C8" s="118"/>
      <c r="D8" s="118"/>
      <c r="E8" s="118"/>
      <c r="F8" s="118"/>
      <c r="G8" s="118"/>
      <c r="H8" s="118"/>
      <c r="I8" s="119"/>
    </row>
    <row r="9" spans="2:9" ht="15">
      <c r="B9" s="117" t="s">
        <v>56</v>
      </c>
      <c r="C9" s="118"/>
      <c r="D9" s="118"/>
      <c r="E9" s="118"/>
      <c r="F9" s="118"/>
      <c r="G9" s="118"/>
      <c r="H9" s="118"/>
      <c r="I9" s="119"/>
    </row>
    <row r="10" spans="2:9" ht="15">
      <c r="B10" s="117" t="s">
        <v>64</v>
      </c>
      <c r="C10" s="118"/>
      <c r="D10" s="118"/>
      <c r="E10" s="118"/>
      <c r="F10" s="118"/>
      <c r="G10" s="118"/>
      <c r="H10" s="118"/>
      <c r="I10" s="119"/>
    </row>
    <row r="11" spans="2:9" ht="15">
      <c r="B11" s="117" t="s">
        <v>65</v>
      </c>
      <c r="C11" s="118"/>
      <c r="D11" s="118"/>
      <c r="E11" s="118"/>
      <c r="F11" s="118"/>
      <c r="G11" s="118"/>
      <c r="H11" s="118"/>
      <c r="I11" s="119"/>
    </row>
    <row r="12" spans="2:9" ht="15">
      <c r="B12" s="117"/>
      <c r="C12" s="6"/>
      <c r="D12" s="6"/>
      <c r="E12" s="6"/>
      <c r="F12" s="6"/>
      <c r="G12" s="6"/>
      <c r="H12" s="6"/>
      <c r="I12" s="85"/>
    </row>
    <row r="13" spans="2:9" ht="15">
      <c r="B13" s="117" t="s">
        <v>58</v>
      </c>
      <c r="C13" s="6"/>
      <c r="D13" s="6"/>
      <c r="E13" s="6"/>
      <c r="F13" s="6"/>
      <c r="G13" s="6"/>
      <c r="H13" s="6"/>
      <c r="I13" s="85"/>
    </row>
    <row r="14" spans="2:9" ht="15">
      <c r="B14" s="117" t="s">
        <v>60</v>
      </c>
      <c r="C14" s="6"/>
      <c r="D14" s="6"/>
      <c r="E14" s="6"/>
      <c r="F14" s="6"/>
      <c r="G14" s="6"/>
      <c r="H14" s="6"/>
      <c r="I14" s="85"/>
    </row>
    <row r="15" spans="2:9" ht="15">
      <c r="B15" s="84"/>
      <c r="C15" s="6"/>
      <c r="D15" s="6"/>
      <c r="E15" s="6"/>
      <c r="F15" s="6"/>
      <c r="G15" s="6"/>
      <c r="H15" s="6"/>
      <c r="I15" s="85"/>
    </row>
    <row r="16" spans="2:9" ht="15">
      <c r="B16" s="117" t="s">
        <v>57</v>
      </c>
      <c r="C16" s="6"/>
      <c r="D16" s="6"/>
      <c r="E16" s="6"/>
      <c r="F16" s="6"/>
      <c r="G16" s="6"/>
      <c r="H16" s="6"/>
      <c r="I16" s="85"/>
    </row>
    <row r="17" spans="2:9" ht="15">
      <c r="B17" s="84"/>
      <c r="C17" s="6"/>
      <c r="D17" s="6"/>
      <c r="E17" s="6"/>
      <c r="F17" s="6"/>
      <c r="G17" s="6"/>
      <c r="H17" s="6"/>
      <c r="I17" s="85"/>
    </row>
    <row r="18" spans="2:9" ht="15">
      <c r="B18" s="117" t="s">
        <v>59</v>
      </c>
      <c r="C18" s="118"/>
      <c r="D18" s="118"/>
      <c r="E18" s="118"/>
      <c r="F18" s="118"/>
      <c r="G18" s="118"/>
      <c r="H18" s="118"/>
      <c r="I18" s="119"/>
    </row>
    <row r="19" spans="2:9" ht="15" thickBot="1">
      <c r="B19" s="121" t="s">
        <v>51</v>
      </c>
      <c r="C19" s="122"/>
      <c r="D19" s="122"/>
      <c r="E19" s="122"/>
      <c r="F19" s="122"/>
      <c r="G19" s="122"/>
      <c r="H19" s="122"/>
      <c r="I19" s="123"/>
    </row>
    <row r="20" ht="15">
      <c r="D20" s="108"/>
    </row>
    <row r="21" spans="2:32" ht="15.75" thickBot="1">
      <c r="B21" s="7"/>
      <c r="C21" s="6"/>
      <c r="D21" s="6"/>
      <c r="E21" s="6"/>
      <c r="F21" s="6"/>
      <c r="G21" s="6"/>
      <c r="H21" s="6"/>
      <c r="I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30.75">
      <c r="B22" s="62" t="s">
        <v>0</v>
      </c>
      <c r="C22" s="63" t="s">
        <v>1</v>
      </c>
      <c r="D22" s="63" t="s">
        <v>61</v>
      </c>
      <c r="E22" s="63" t="s">
        <v>32</v>
      </c>
      <c r="F22" s="63" t="s">
        <v>37</v>
      </c>
      <c r="G22" s="64" t="s">
        <v>39</v>
      </c>
      <c r="H22" s="79" t="s">
        <v>2</v>
      </c>
      <c r="V22" s="111"/>
      <c r="W22" s="111"/>
      <c r="X22" s="111"/>
      <c r="Y22" s="111"/>
      <c r="Z22" s="111"/>
      <c r="AA22" s="112"/>
      <c r="AB22" s="112"/>
      <c r="AC22" s="112"/>
      <c r="AD22" s="112"/>
      <c r="AE22" s="112"/>
      <c r="AF22" s="6"/>
    </row>
    <row r="23" spans="2:32" ht="15">
      <c r="B23" s="128" t="s">
        <v>66</v>
      </c>
      <c r="C23" s="95">
        <v>25</v>
      </c>
      <c r="D23" s="95">
        <v>1</v>
      </c>
      <c r="E23" s="96">
        <v>0.7</v>
      </c>
      <c r="F23" s="97">
        <v>0.885</v>
      </c>
      <c r="G23" s="65">
        <f>C23*0.746*E23/F23</f>
        <v>14.75141242937853</v>
      </c>
      <c r="H23" s="80">
        <f>D23*G23</f>
        <v>14.75141242937853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2:32" ht="15.75" thickBot="1">
      <c r="B24" s="66"/>
      <c r="C24" s="67"/>
      <c r="D24" s="67"/>
      <c r="E24" s="67"/>
      <c r="F24" s="67"/>
      <c r="G24" s="67"/>
      <c r="H24" s="68"/>
      <c r="V24" s="4"/>
      <c r="W24" s="112"/>
      <c r="X24" s="112"/>
      <c r="Y24" s="112"/>
      <c r="Z24" s="112"/>
      <c r="AA24" s="113"/>
      <c r="AB24" s="113"/>
      <c r="AC24" s="113"/>
      <c r="AD24" s="113"/>
      <c r="AE24" s="113"/>
      <c r="AF24" s="6"/>
    </row>
    <row r="25" spans="2:32" ht="15">
      <c r="B25" s="6"/>
      <c r="C25" s="6"/>
      <c r="D25" s="6"/>
      <c r="E25" s="4"/>
      <c r="F25" s="4"/>
      <c r="G25" s="4"/>
      <c r="H25" s="4"/>
      <c r="I25" s="4"/>
      <c r="J25" s="10"/>
      <c r="V25" s="4"/>
      <c r="W25" s="4"/>
      <c r="X25" s="4"/>
      <c r="Y25" s="4"/>
      <c r="Z25" s="4"/>
      <c r="AA25" s="6"/>
      <c r="AB25" s="6"/>
      <c r="AC25" s="6"/>
      <c r="AD25" s="6"/>
      <c r="AE25" s="6"/>
      <c r="AF25" s="6"/>
    </row>
    <row r="26" spans="2:32" ht="15">
      <c r="B26" s="7" t="s">
        <v>38</v>
      </c>
      <c r="C26" s="6"/>
      <c r="D26" s="6"/>
      <c r="E26" s="10">
        <f>H23</f>
        <v>14.75141242937853</v>
      </c>
      <c r="F26" s="4" t="s">
        <v>3</v>
      </c>
      <c r="G26" s="4"/>
      <c r="H26" s="4"/>
      <c r="I26" s="4"/>
      <c r="J26" s="10"/>
      <c r="V26" s="4"/>
      <c r="W26" s="4"/>
      <c r="X26" s="4"/>
      <c r="Y26" s="4"/>
      <c r="Z26" s="4"/>
      <c r="AA26" s="6"/>
      <c r="AB26" s="6"/>
      <c r="AC26" s="6"/>
      <c r="AD26" s="6"/>
      <c r="AE26" s="6"/>
      <c r="AF26" s="6"/>
    </row>
    <row r="27" spans="22:32" ht="15">
      <c r="V27" s="23"/>
      <c r="W27" s="8"/>
      <c r="X27" s="23"/>
      <c r="Y27" s="23"/>
      <c r="Z27" s="23"/>
      <c r="AA27" s="6"/>
      <c r="AB27" s="6"/>
      <c r="AC27" s="6"/>
      <c r="AD27" s="6"/>
      <c r="AE27" s="6"/>
      <c r="AF27" s="6"/>
    </row>
    <row r="28" spans="2:32" ht="15">
      <c r="B28" s="1" t="s">
        <v>4</v>
      </c>
      <c r="E28" s="81"/>
      <c r="F28" s="3"/>
      <c r="V28" s="23"/>
      <c r="W28" s="8"/>
      <c r="X28" s="23"/>
      <c r="Y28" s="23"/>
      <c r="Z28" s="23"/>
      <c r="AA28" s="6"/>
      <c r="AB28" s="6"/>
      <c r="AC28" s="6"/>
      <c r="AD28" s="6"/>
      <c r="AE28" s="6"/>
      <c r="AF28" s="6"/>
    </row>
    <row r="29" spans="2:32" ht="15">
      <c r="B29" s="69" t="s">
        <v>30</v>
      </c>
      <c r="C29" s="69"/>
      <c r="D29" s="69"/>
      <c r="E29" s="98">
        <v>2.5</v>
      </c>
      <c r="F29" s="12" t="s">
        <v>50</v>
      </c>
      <c r="G29" s="69"/>
      <c r="H29" s="69"/>
      <c r="V29" s="23"/>
      <c r="W29" s="8"/>
      <c r="X29" s="23"/>
      <c r="Y29" s="23"/>
      <c r="Z29" s="23"/>
      <c r="AA29" s="6"/>
      <c r="AB29" s="6"/>
      <c r="AC29" s="6"/>
      <c r="AD29" s="6"/>
      <c r="AE29" s="6"/>
      <c r="AF29" s="6"/>
    </row>
    <row r="30" spans="2:32" ht="15">
      <c r="B30" s="69" t="s">
        <v>36</v>
      </c>
      <c r="C30" s="69"/>
      <c r="D30" s="69"/>
      <c r="E30" s="99">
        <v>0.3</v>
      </c>
      <c r="F30" s="70"/>
      <c r="G30" s="69"/>
      <c r="H30" s="69"/>
      <c r="V30" s="23"/>
      <c r="W30" s="8"/>
      <c r="X30" s="23"/>
      <c r="Y30" s="23"/>
      <c r="Z30" s="23"/>
      <c r="AA30" s="6"/>
      <c r="AB30" s="6"/>
      <c r="AC30" s="6"/>
      <c r="AD30" s="6"/>
      <c r="AE30" s="6"/>
      <c r="AF30" s="6"/>
    </row>
    <row r="31" spans="2:32" ht="15">
      <c r="B31" s="69" t="s">
        <v>5</v>
      </c>
      <c r="C31" s="69"/>
      <c r="D31" s="69"/>
      <c r="E31" s="100">
        <v>0.02</v>
      </c>
      <c r="F31" s="70"/>
      <c r="G31" s="69"/>
      <c r="H31" s="69"/>
      <c r="V31" s="23"/>
      <c r="W31" s="8"/>
      <c r="X31" s="23"/>
      <c r="Y31" s="23"/>
      <c r="Z31" s="23"/>
      <c r="AA31" s="6"/>
      <c r="AB31" s="6"/>
      <c r="AC31" s="6"/>
      <c r="AD31" s="6"/>
      <c r="AE31" s="6"/>
      <c r="AF31" s="6"/>
    </row>
    <row r="32" spans="2:32" ht="15">
      <c r="B32" s="69"/>
      <c r="C32" s="69"/>
      <c r="D32" s="69"/>
      <c r="E32" s="69"/>
      <c r="F32" s="71"/>
      <c r="G32" s="70"/>
      <c r="H32" s="69"/>
      <c r="V32" s="23"/>
      <c r="W32" s="8"/>
      <c r="X32" s="23"/>
      <c r="Y32" s="23"/>
      <c r="Z32" s="23"/>
      <c r="AA32" s="6"/>
      <c r="AB32" s="6"/>
      <c r="AC32" s="6"/>
      <c r="AD32" s="6"/>
      <c r="AE32" s="6"/>
      <c r="AF32" s="6"/>
    </row>
    <row r="33" spans="2:32" ht="15">
      <c r="B33" s="72" t="s">
        <v>6</v>
      </c>
      <c r="C33" s="73"/>
      <c r="D33" s="74"/>
      <c r="E33" s="74"/>
      <c r="F33" s="101"/>
      <c r="G33" s="75"/>
      <c r="H33" s="76"/>
      <c r="I33" s="29"/>
      <c r="J33" s="29"/>
      <c r="V33" s="4"/>
      <c r="W33" s="4"/>
      <c r="X33" s="4"/>
      <c r="Y33" s="4"/>
      <c r="Z33" s="4"/>
      <c r="AA33" s="6"/>
      <c r="AB33" s="6"/>
      <c r="AC33" s="6"/>
      <c r="AD33" s="6"/>
      <c r="AE33" s="6"/>
      <c r="AF33" s="6"/>
    </row>
    <row r="34" spans="2:32" ht="15">
      <c r="B34" s="77" t="s">
        <v>31</v>
      </c>
      <c r="C34" s="73"/>
      <c r="D34" s="74"/>
      <c r="E34" s="74"/>
      <c r="F34" s="78"/>
      <c r="G34" s="76"/>
      <c r="H34" s="76"/>
      <c r="I34" s="29"/>
      <c r="J34" s="29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9:32" ht="15">
      <c r="I35" s="102"/>
      <c r="J35" s="29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2:32" ht="15">
      <c r="B36" s="30"/>
      <c r="C36" s="31"/>
      <c r="D36" s="32"/>
      <c r="E36" s="29"/>
      <c r="F36" s="29"/>
      <c r="G36" s="29"/>
      <c r="H36" s="61" t="s">
        <v>33</v>
      </c>
      <c r="I36" s="61" t="s">
        <v>34</v>
      </c>
      <c r="J36" s="29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2:32" ht="15.75" thickBot="1">
      <c r="B37" s="83"/>
      <c r="C37" s="31"/>
      <c r="D37" s="32"/>
      <c r="E37" s="29"/>
      <c r="F37" s="29"/>
      <c r="G37" s="33" t="s">
        <v>48</v>
      </c>
      <c r="H37" s="126">
        <v>5000</v>
      </c>
      <c r="I37" s="127">
        <f>H37</f>
        <v>5000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2:32" ht="15">
      <c r="B38" s="40" t="s">
        <v>29</v>
      </c>
      <c r="C38" s="41" t="s">
        <v>19</v>
      </c>
      <c r="D38" s="41" t="s">
        <v>25</v>
      </c>
      <c r="E38" s="42" t="s">
        <v>33</v>
      </c>
      <c r="F38" s="42" t="s">
        <v>34</v>
      </c>
      <c r="G38" s="42" t="s">
        <v>33</v>
      </c>
      <c r="H38" s="42" t="s">
        <v>34</v>
      </c>
      <c r="I38" s="43" t="s">
        <v>35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15">
      <c r="B39" s="44" t="s">
        <v>23</v>
      </c>
      <c r="C39" s="45" t="s">
        <v>20</v>
      </c>
      <c r="D39" s="45" t="s">
        <v>40</v>
      </c>
      <c r="E39" s="46" t="s">
        <v>26</v>
      </c>
      <c r="F39" s="46" t="s">
        <v>21</v>
      </c>
      <c r="G39" s="46" t="s">
        <v>26</v>
      </c>
      <c r="H39" s="46" t="s">
        <v>21</v>
      </c>
      <c r="I39" s="47" t="s">
        <v>7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15">
      <c r="B40" s="48" t="s">
        <v>22</v>
      </c>
      <c r="C40" s="49" t="s">
        <v>24</v>
      </c>
      <c r="D40" s="49" t="s">
        <v>23</v>
      </c>
      <c r="E40" s="50" t="s">
        <v>3</v>
      </c>
      <c r="F40" s="50" t="s">
        <v>3</v>
      </c>
      <c r="G40" s="50" t="s">
        <v>27</v>
      </c>
      <c r="H40" s="50" t="s">
        <v>27</v>
      </c>
      <c r="I40" s="51" t="s">
        <v>27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32" ht="15">
      <c r="B41" s="103">
        <v>1</v>
      </c>
      <c r="C41" s="104">
        <f>B41</f>
        <v>1</v>
      </c>
      <c r="D41" s="96">
        <v>0.15</v>
      </c>
      <c r="E41" s="36" t="b">
        <f aca="true" t="shared" si="0" ref="E41:E53">IF(Method=1,VFD_FL_kW,IF(Method=2,(+G$95*C41^2+H$95*C41+I$95)*VFD_FL_kW,IF(Method=3,(G$97*C41^2+H$97*C41+I$97)*VFD_FL_kW)))</f>
        <v>0</v>
      </c>
      <c r="F41" s="36">
        <f>C41^index*VFD_FL_kW/(1-VFD_eff_pen)</f>
        <v>15.052461662631153</v>
      </c>
      <c r="G41" s="38">
        <f aca="true" t="shared" si="1" ref="G41:G53">E41*D41*$H$37</f>
        <v>0</v>
      </c>
      <c r="H41" s="38">
        <f aca="true" t="shared" si="2" ref="H41:H53">F41*D41*$I$37</f>
        <v>11289.346246973364</v>
      </c>
      <c r="I41" s="34">
        <f aca="true" t="shared" si="3" ref="I41:I53">G41-H41</f>
        <v>-11289.346246973364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2:9" ht="15">
      <c r="B42" s="103">
        <v>0.95</v>
      </c>
      <c r="C42" s="104">
        <f aca="true" t="shared" si="4" ref="C42:C53">B42</f>
        <v>0.95</v>
      </c>
      <c r="D42" s="104">
        <v>0.15</v>
      </c>
      <c r="E42" s="58" t="b">
        <f t="shared" si="0"/>
        <v>0</v>
      </c>
      <c r="F42" s="58">
        <f aca="true" t="shared" si="5" ref="F42:F53">C42^index*VFD_FL_kW/(1-VFD_eff_pen)</f>
        <v>13.24087065084303</v>
      </c>
      <c r="G42" s="59">
        <f t="shared" si="1"/>
        <v>0</v>
      </c>
      <c r="H42" s="59">
        <f t="shared" si="2"/>
        <v>9930.652988132273</v>
      </c>
      <c r="I42" s="60">
        <f t="shared" si="3"/>
        <v>-9930.652988132273</v>
      </c>
    </row>
    <row r="43" spans="2:9" ht="15">
      <c r="B43" s="103">
        <v>0.9</v>
      </c>
      <c r="C43" s="104">
        <f t="shared" si="4"/>
        <v>0.9</v>
      </c>
      <c r="D43" s="96">
        <v>0.15</v>
      </c>
      <c r="E43" s="36" t="b">
        <f t="shared" si="0"/>
        <v>0</v>
      </c>
      <c r="F43" s="36">
        <f t="shared" si="5"/>
        <v>11.566815368845914</v>
      </c>
      <c r="G43" s="38">
        <f t="shared" si="1"/>
        <v>0</v>
      </c>
      <c r="H43" s="38">
        <f t="shared" si="2"/>
        <v>8675.111526634435</v>
      </c>
      <c r="I43" s="34">
        <f t="shared" si="3"/>
        <v>-8675.111526634435</v>
      </c>
    </row>
    <row r="44" spans="2:9" ht="15">
      <c r="B44" s="103">
        <v>0.85</v>
      </c>
      <c r="C44" s="104">
        <f t="shared" si="4"/>
        <v>0.85</v>
      </c>
      <c r="D44" s="104">
        <v>0.15</v>
      </c>
      <c r="E44" s="58" t="b">
        <f t="shared" si="0"/>
        <v>0</v>
      </c>
      <c r="F44" s="58">
        <f t="shared" si="5"/>
        <v>10.02662665317596</v>
      </c>
      <c r="G44" s="59">
        <f t="shared" si="1"/>
        <v>0</v>
      </c>
      <c r="H44" s="59">
        <f t="shared" si="2"/>
        <v>7519.969989881969</v>
      </c>
      <c r="I44" s="60">
        <f t="shared" si="3"/>
        <v>-7519.969989881969</v>
      </c>
    </row>
    <row r="45" spans="2:9" ht="15">
      <c r="B45" s="103">
        <v>0.8</v>
      </c>
      <c r="C45" s="104">
        <f t="shared" si="4"/>
        <v>0.8</v>
      </c>
      <c r="D45" s="96">
        <v>0.15</v>
      </c>
      <c r="E45" s="36" t="b">
        <f t="shared" si="0"/>
        <v>0</v>
      </c>
      <c r="F45" s="36">
        <f t="shared" si="5"/>
        <v>8.616531841626308</v>
      </c>
      <c r="G45" s="38">
        <f t="shared" si="1"/>
        <v>0</v>
      </c>
      <c r="H45" s="38">
        <f t="shared" si="2"/>
        <v>6462.398881219731</v>
      </c>
      <c r="I45" s="34">
        <f t="shared" si="3"/>
        <v>-6462.398881219731</v>
      </c>
    </row>
    <row r="46" spans="2:9" ht="15">
      <c r="B46" s="103">
        <v>0.75</v>
      </c>
      <c r="C46" s="104">
        <f t="shared" si="4"/>
        <v>0.75</v>
      </c>
      <c r="D46" s="104">
        <v>0.15</v>
      </c>
      <c r="E46" s="58" t="b">
        <f t="shared" si="0"/>
        <v>0</v>
      </c>
      <c r="F46" s="58">
        <f t="shared" si="5"/>
        <v>7.332645481498085</v>
      </c>
      <c r="G46" s="59">
        <f t="shared" si="1"/>
        <v>0</v>
      </c>
      <c r="H46" s="59">
        <f t="shared" si="2"/>
        <v>5499.484111123564</v>
      </c>
      <c r="I46" s="60">
        <f>G46-H46</f>
        <v>-5499.484111123564</v>
      </c>
    </row>
    <row r="47" spans="2:9" ht="15">
      <c r="B47" s="103">
        <v>0.7</v>
      </c>
      <c r="C47" s="104">
        <f t="shared" si="4"/>
        <v>0.7</v>
      </c>
      <c r="D47" s="96">
        <v>0.1</v>
      </c>
      <c r="E47" s="36" t="b">
        <f t="shared" si="0"/>
        <v>0</v>
      </c>
      <c r="F47" s="36">
        <f t="shared" si="5"/>
        <v>6.170958557289465</v>
      </c>
      <c r="G47" s="38">
        <f t="shared" si="1"/>
        <v>0</v>
      </c>
      <c r="H47" s="38">
        <f t="shared" si="2"/>
        <v>3085.479278644733</v>
      </c>
      <c r="I47" s="34">
        <f t="shared" si="3"/>
        <v>-3085.479278644733</v>
      </c>
    </row>
    <row r="48" spans="2:9" ht="15">
      <c r="B48" s="103">
        <v>0.65</v>
      </c>
      <c r="C48" s="104">
        <f t="shared" si="4"/>
        <v>0.65</v>
      </c>
      <c r="D48" s="96">
        <v>0.1</v>
      </c>
      <c r="E48" s="58" t="b">
        <f t="shared" si="0"/>
        <v>0</v>
      </c>
      <c r="F48" s="58">
        <f t="shared" si="5"/>
        <v>5.127325884579254</v>
      </c>
      <c r="G48" s="59">
        <f t="shared" si="1"/>
        <v>0</v>
      </c>
      <c r="H48" s="59">
        <f t="shared" si="2"/>
        <v>2563.662942289627</v>
      </c>
      <c r="I48" s="60">
        <f t="shared" si="3"/>
        <v>-2563.662942289627</v>
      </c>
    </row>
    <row r="49" spans="2:9" ht="15">
      <c r="B49" s="103">
        <v>0.6</v>
      </c>
      <c r="C49" s="104">
        <f t="shared" si="4"/>
        <v>0.6</v>
      </c>
      <c r="D49" s="96">
        <v>0.1</v>
      </c>
      <c r="E49" s="36" t="b">
        <f t="shared" si="0"/>
        <v>0</v>
      </c>
      <c r="F49" s="36">
        <f t="shared" si="5"/>
        <v>4.197451200393317</v>
      </c>
      <c r="G49" s="38">
        <f t="shared" si="1"/>
        <v>0</v>
      </c>
      <c r="H49" s="38">
        <f t="shared" si="2"/>
        <v>2098.7256001966584</v>
      </c>
      <c r="I49" s="34">
        <f t="shared" si="3"/>
        <v>-2098.7256001966584</v>
      </c>
    </row>
    <row r="50" spans="2:9" ht="15">
      <c r="B50" s="103">
        <v>0.55</v>
      </c>
      <c r="C50" s="104">
        <f t="shared" si="4"/>
        <v>0.55</v>
      </c>
      <c r="D50" s="96">
        <v>0</v>
      </c>
      <c r="E50" s="58" t="b">
        <f t="shared" si="0"/>
        <v>0</v>
      </c>
      <c r="F50" s="58">
        <f t="shared" si="5"/>
        <v>3.3768693131364866</v>
      </c>
      <c r="G50" s="59">
        <f t="shared" si="1"/>
        <v>0</v>
      </c>
      <c r="H50" s="59">
        <f t="shared" si="2"/>
        <v>0</v>
      </c>
      <c r="I50" s="60">
        <f t="shared" si="3"/>
        <v>0</v>
      </c>
    </row>
    <row r="51" spans="2:9" ht="15">
      <c r="B51" s="103">
        <v>0.5</v>
      </c>
      <c r="C51" s="104">
        <f t="shared" si="4"/>
        <v>0.5</v>
      </c>
      <c r="D51" s="96">
        <v>0</v>
      </c>
      <c r="E51" s="36" t="b">
        <f t="shared" si="0"/>
        <v>0</v>
      </c>
      <c r="F51" s="36">
        <f t="shared" si="5"/>
        <v>2.6609244287992557</v>
      </c>
      <c r="G51" s="38">
        <f t="shared" si="1"/>
        <v>0</v>
      </c>
      <c r="H51" s="38">
        <f t="shared" si="2"/>
        <v>0</v>
      </c>
      <c r="I51" s="34">
        <f t="shared" si="3"/>
        <v>0</v>
      </c>
    </row>
    <row r="52" spans="2:9" ht="15">
      <c r="B52" s="103">
        <v>0.45</v>
      </c>
      <c r="C52" s="104">
        <f t="shared" si="4"/>
        <v>0.45</v>
      </c>
      <c r="D52" s="96">
        <v>0</v>
      </c>
      <c r="E52" s="58" t="b">
        <f t="shared" si="0"/>
        <v>0</v>
      </c>
      <c r="F52" s="58">
        <f t="shared" si="5"/>
        <v>2.0447433960109302</v>
      </c>
      <c r="G52" s="59">
        <f t="shared" si="1"/>
        <v>0</v>
      </c>
      <c r="H52" s="59">
        <f t="shared" si="2"/>
        <v>0</v>
      </c>
      <c r="I52" s="60">
        <f t="shared" si="3"/>
        <v>0</v>
      </c>
    </row>
    <row r="53" spans="2:9" ht="15">
      <c r="B53" s="105">
        <v>0.4</v>
      </c>
      <c r="C53" s="106">
        <f t="shared" si="4"/>
        <v>0.4</v>
      </c>
      <c r="D53" s="107">
        <v>0</v>
      </c>
      <c r="E53" s="37" t="b">
        <f t="shared" si="0"/>
        <v>0</v>
      </c>
      <c r="F53" s="37">
        <f t="shared" si="5"/>
        <v>1.5232020238809436</v>
      </c>
      <c r="G53" s="39">
        <f t="shared" si="1"/>
        <v>0</v>
      </c>
      <c r="H53" s="39">
        <f t="shared" si="2"/>
        <v>0</v>
      </c>
      <c r="I53" s="35">
        <f t="shared" si="3"/>
        <v>0</v>
      </c>
    </row>
    <row r="54" spans="2:9" ht="15.75" thickBot="1">
      <c r="B54" s="52"/>
      <c r="C54" s="53"/>
      <c r="D54" s="82">
        <f>SUM(D41:D53)</f>
        <v>1.2000000000000002</v>
      </c>
      <c r="E54" s="54"/>
      <c r="F54" s="55" t="s">
        <v>28</v>
      </c>
      <c r="G54" s="56">
        <f>SUM(G41:G53)</f>
        <v>0</v>
      </c>
      <c r="H54" s="56">
        <f>SUM(H41:H53)</f>
        <v>57124.83156509636</v>
      </c>
      <c r="I54" s="57">
        <f>SUM(I41:I53)</f>
        <v>-57124.83156509636</v>
      </c>
    </row>
    <row r="57" spans="2:11" ht="15">
      <c r="B57" s="25" t="s">
        <v>8</v>
      </c>
      <c r="C57" s="26"/>
      <c r="D57" s="26"/>
      <c r="E57" s="26"/>
      <c r="F57" s="26"/>
      <c r="G57" s="27"/>
      <c r="H57" s="27"/>
      <c r="I57" s="27"/>
      <c r="J57" s="27"/>
      <c r="K57" s="28"/>
    </row>
    <row r="59" spans="2:11" ht="15" customHeight="1">
      <c r="B59" s="18" t="s">
        <v>9</v>
      </c>
      <c r="C59" s="20" t="s">
        <v>10</v>
      </c>
      <c r="D59" s="13"/>
      <c r="E59" s="13"/>
      <c r="F59" s="14"/>
      <c r="G59" s="17"/>
      <c r="H59" s="17"/>
      <c r="I59" s="17"/>
      <c r="J59" s="17"/>
      <c r="K59" s="17"/>
    </row>
    <row r="60" spans="2:6" ht="15" customHeight="1">
      <c r="B60" s="124" t="s">
        <v>54</v>
      </c>
      <c r="C60" s="18"/>
      <c r="D60" s="5" t="s">
        <v>11</v>
      </c>
      <c r="E60" s="5" t="s">
        <v>12</v>
      </c>
      <c r="F60" s="11"/>
    </row>
    <row r="61" spans="2:6" ht="15" customHeight="1">
      <c r="B61" s="19" t="s">
        <v>13</v>
      </c>
      <c r="C61" s="19" t="s">
        <v>14</v>
      </c>
      <c r="D61" s="2" t="s">
        <v>15</v>
      </c>
      <c r="E61" s="2" t="s">
        <v>16</v>
      </c>
      <c r="F61" s="9" t="s">
        <v>17</v>
      </c>
    </row>
    <row r="62" spans="2:6" ht="15" customHeight="1">
      <c r="B62" s="22">
        <v>1</v>
      </c>
      <c r="C62" s="8">
        <v>1</v>
      </c>
      <c r="D62" s="23">
        <v>1</v>
      </c>
      <c r="E62" s="23">
        <v>1</v>
      </c>
      <c r="F62" s="24">
        <f aca="true" t="shared" si="6" ref="F62:F67">B62^3</f>
        <v>1</v>
      </c>
    </row>
    <row r="63" spans="2:6" ht="15" customHeight="1">
      <c r="B63" s="22">
        <v>0.8</v>
      </c>
      <c r="C63" s="8">
        <v>1</v>
      </c>
      <c r="D63" s="23">
        <v>0.95</v>
      </c>
      <c r="E63" s="23">
        <v>0.78</v>
      </c>
      <c r="F63" s="24">
        <f t="shared" si="6"/>
        <v>0.5120000000000001</v>
      </c>
    </row>
    <row r="64" spans="2:6" ht="15" customHeight="1">
      <c r="B64" s="22">
        <v>0.6</v>
      </c>
      <c r="C64" s="8">
        <v>1</v>
      </c>
      <c r="D64" s="23">
        <v>0.87</v>
      </c>
      <c r="E64" s="23">
        <v>0.61</v>
      </c>
      <c r="F64" s="24">
        <f t="shared" si="6"/>
        <v>0.216</v>
      </c>
    </row>
    <row r="65" spans="2:6" ht="15" customHeight="1">
      <c r="B65" s="22">
        <v>0.4</v>
      </c>
      <c r="C65" s="8">
        <v>1</v>
      </c>
      <c r="D65" s="23">
        <v>0.75</v>
      </c>
      <c r="E65" s="23">
        <v>0.51</v>
      </c>
      <c r="F65" s="24">
        <f t="shared" si="6"/>
        <v>0.06400000000000002</v>
      </c>
    </row>
    <row r="66" spans="2:6" ht="15" customHeight="1">
      <c r="B66" s="22">
        <v>0.2</v>
      </c>
      <c r="C66" s="8">
        <v>1</v>
      </c>
      <c r="D66" s="23">
        <v>0.6</v>
      </c>
      <c r="E66" s="23">
        <v>0.43</v>
      </c>
      <c r="F66" s="24">
        <f t="shared" si="6"/>
        <v>0.008000000000000002</v>
      </c>
    </row>
    <row r="67" spans="2:6" ht="15" customHeight="1">
      <c r="B67" s="22">
        <v>0</v>
      </c>
      <c r="C67" s="8">
        <v>1</v>
      </c>
      <c r="D67" s="23">
        <v>0.41</v>
      </c>
      <c r="E67" s="23">
        <v>0.39</v>
      </c>
      <c r="F67" s="24">
        <f t="shared" si="6"/>
        <v>0</v>
      </c>
    </row>
    <row r="68" spans="2:6" ht="15" customHeight="1">
      <c r="B68" s="21" t="s">
        <v>18</v>
      </c>
      <c r="C68" s="15">
        <v>1</v>
      </c>
      <c r="D68" s="15">
        <v>2</v>
      </c>
      <c r="E68" s="15">
        <v>3</v>
      </c>
      <c r="F68" s="16">
        <v>4</v>
      </c>
    </row>
    <row r="69" ht="15" customHeight="1"/>
    <row r="88" ht="15" thickBot="1"/>
    <row r="89" spans="2:9" ht="15">
      <c r="B89" s="93" t="s">
        <v>42</v>
      </c>
      <c r="C89" s="94"/>
      <c r="D89" s="94"/>
      <c r="E89" s="94"/>
      <c r="F89" s="94"/>
      <c r="G89" s="94"/>
      <c r="H89" s="94"/>
      <c r="I89" s="43"/>
    </row>
    <row r="90" spans="2:9" ht="15">
      <c r="B90" s="84"/>
      <c r="C90" s="6"/>
      <c r="D90" s="6"/>
      <c r="E90" s="6"/>
      <c r="F90" s="6"/>
      <c r="G90" s="6"/>
      <c r="H90" s="6"/>
      <c r="I90" s="85"/>
    </row>
    <row r="91" spans="2:9" ht="15">
      <c r="B91" s="84" t="s">
        <v>41</v>
      </c>
      <c r="C91" s="6"/>
      <c r="D91" s="6"/>
      <c r="E91" s="6"/>
      <c r="F91" s="6"/>
      <c r="G91" s="6"/>
      <c r="H91" s="6"/>
      <c r="I91" s="85"/>
    </row>
    <row r="92" spans="2:9" ht="15">
      <c r="B92" s="84"/>
      <c r="C92" s="6"/>
      <c r="D92" s="6"/>
      <c r="E92" s="6"/>
      <c r="F92" s="6"/>
      <c r="G92" s="6"/>
      <c r="H92" s="6"/>
      <c r="I92" s="85"/>
    </row>
    <row r="93" spans="2:9" ht="15">
      <c r="B93" s="84" t="s">
        <v>43</v>
      </c>
      <c r="C93" s="6"/>
      <c r="D93" s="6"/>
      <c r="E93" s="6"/>
      <c r="F93" s="86"/>
      <c r="G93" s="109" t="s">
        <v>44</v>
      </c>
      <c r="H93" s="109" t="s">
        <v>45</v>
      </c>
      <c r="I93" s="110" t="s">
        <v>46</v>
      </c>
    </row>
    <row r="94" spans="2:9" ht="15">
      <c r="B94" s="84"/>
      <c r="C94" s="6"/>
      <c r="D94" s="6"/>
      <c r="E94" s="6"/>
      <c r="F94" s="6"/>
      <c r="G94" s="6"/>
      <c r="H94" s="6"/>
      <c r="I94" s="85"/>
    </row>
    <row r="95" spans="2:9" ht="15">
      <c r="B95" s="87" t="s">
        <v>47</v>
      </c>
      <c r="C95" s="6"/>
      <c r="D95" s="6"/>
      <c r="E95" s="6"/>
      <c r="F95" s="6"/>
      <c r="G95" s="6">
        <v>0.5625</v>
      </c>
      <c r="H95" s="6">
        <v>0.0375</v>
      </c>
      <c r="I95" s="85">
        <v>0.395</v>
      </c>
    </row>
    <row r="96" spans="2:9" ht="15">
      <c r="B96" s="88"/>
      <c r="C96" s="6"/>
      <c r="D96" s="6"/>
      <c r="E96" s="6"/>
      <c r="F96" s="6"/>
      <c r="G96" s="6"/>
      <c r="H96" s="6"/>
      <c r="I96" s="85"/>
    </row>
    <row r="97" spans="2:9" ht="15">
      <c r="B97" s="89" t="s">
        <v>53</v>
      </c>
      <c r="C97" s="6"/>
      <c r="D97" s="6"/>
      <c r="E97" s="6"/>
      <c r="F97" s="6"/>
      <c r="G97" s="6">
        <v>-0.4196</v>
      </c>
      <c r="H97" s="6">
        <v>1.0096</v>
      </c>
      <c r="I97" s="85">
        <v>0.4107</v>
      </c>
    </row>
    <row r="98" spans="2:9" ht="15" thickBot="1">
      <c r="B98" s="90"/>
      <c r="C98" s="91"/>
      <c r="D98" s="91"/>
      <c r="E98" s="91"/>
      <c r="F98" s="91"/>
      <c r="G98" s="91"/>
      <c r="H98" s="91"/>
      <c r="I98" s="92"/>
    </row>
  </sheetData>
  <sheetProtection password="8BEB" sheet="1"/>
  <protectedRanges>
    <protectedRange password="8BEB" sqref="B23:F23" name="System Data"/>
    <protectedRange password="8BEB" sqref="E29:E31 F33" name="VFD Data"/>
    <protectedRange password="8BEB" sqref="H37:I37" name="Operating Hours"/>
    <protectedRange password="8BEB" sqref="B41:D53" name="Loadshape"/>
  </protectedRanges>
  <printOptions horizontalCentered="1"/>
  <pageMargins left="0.5" right="0.5" top="1" bottom="1" header="0.5" footer="0.5"/>
  <pageSetup fitToHeight="4" horizontalDpi="300" verticalDpi="300" orientation="portrait" scale="66" r:id="rId2"/>
  <headerFooter alignWithMargins="0">
    <oddHeader>&amp;C&amp;"Galliard BT,Roman"&amp;16Appendix  C - Energy Savings Analysis</oddHeader>
    <oddFooter>&amp;LC-&amp;P+1&amp;R&amp;"Galliard BT,Roman"energy &amp;"Galliard BT,Italic"&amp;&amp;&amp;"Galliard BT,Roman" resource solutions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XENERGY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Schuler</dc:creator>
  <cp:keywords/>
  <dc:description/>
  <cp:lastModifiedBy>Emily Cushman</cp:lastModifiedBy>
  <cp:lastPrinted>2011-09-12T17:55:53Z</cp:lastPrinted>
  <dcterms:created xsi:type="dcterms:W3CDTF">1997-04-25T02:44:03Z</dcterms:created>
  <dcterms:modified xsi:type="dcterms:W3CDTF">2016-07-01T19:25:26Z</dcterms:modified>
  <cp:category/>
  <cp:version/>
  <cp:contentType/>
  <cp:contentStatus/>
</cp:coreProperties>
</file>