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showInkAnnotation="0"/>
  <mc:AlternateContent xmlns:mc="http://schemas.openxmlformats.org/markup-compatibility/2006">
    <mc:Choice Requires="x15">
      <x15ac:absPath xmlns:x15ac="http://schemas.microsoft.com/office/spreadsheetml/2010/11/ac" url="C:\Users\Amalia.Siegel\Documents\1. Projects\Phase 5 NEVI RFP\"/>
    </mc:Choice>
  </mc:AlternateContent>
  <xr:revisionPtr revIDLastSave="0" documentId="8_{05CB82F0-9274-460E-B3D8-746743CDE5E0}" xr6:coauthVersionLast="47" xr6:coauthVersionMax="47" xr10:uidLastSave="{00000000-0000-0000-0000-000000000000}"/>
  <bookViews>
    <workbookView xWindow="-108" yWindow="-108" windowWidth="23256" windowHeight="12576" xr2:uid="{00000000-000D-0000-FFFF-FFFF00000000}"/>
  </bookViews>
  <sheets>
    <sheet name="Customer Load Sheet" sheetId="1" r:id="rId1"/>
    <sheet name="ESA" sheetId="5" r:id="rId2"/>
    <sheet name="Transmission-Distribution Plan" sheetId="4" r:id="rId3"/>
    <sheet name="Metering" sheetId="9" r:id="rId4"/>
    <sheet name="Deposit Calculator" sheetId="8" r:id="rId5"/>
  </sheets>
  <definedNames>
    <definedName name="__xlnm.Print_Area" localSheetId="0">'Customer Load Sheet'!$A$1:$I$70</definedName>
    <definedName name="_xlnm._FilterDatabase" localSheetId="2" hidden="1">'Transmission-Distribution Plan'!$A$104:$D$181</definedName>
    <definedName name="_xlnm.Print_Area" localSheetId="0">'Customer Load Sheet'!$A$1:$H$69</definedName>
    <definedName name="_xlnm.Print_Area" localSheetId="4">'Deposit Calculator'!$A$1:$E$69</definedName>
    <definedName name="_xlnm.Print_Area" localSheetId="1">ESA!$A$1:$Q$43</definedName>
    <definedName name="_xlnm.Print_Area" localSheetId="3">Metering!$A$1:$J$21</definedName>
    <definedName name="_xlnm.Print_Area" localSheetId="2">'Transmission-Distribution Plan'!$A$1:$J$67</definedName>
    <definedName name="transformersizes">'Transmission-Distribution Plan'!$A$80:$A$96</definedName>
    <definedName name="xfmr10">'Transmission-Distribution Plan'!$D$80:$D$82</definedName>
    <definedName name="xfmr100">'Transmission-Distribution Plan'!$P$80:$P$84</definedName>
    <definedName name="xfmr1000">'Transmission-Distribution Plan'!$AK$80:$AK$87</definedName>
    <definedName name="xfmr112.5">'Transmission-Distribution Plan'!$S$80:$S$80</definedName>
    <definedName name="xfmr150">'Transmission-Distribution Plan'!$V$80:$V$83</definedName>
    <definedName name="xfmr1500">'Transmission-Distribution Plan'!$AN$80:$AN$83</definedName>
    <definedName name="xfmr167">'Transmission-Distribution Plan'!$Y$80:$Y$85</definedName>
    <definedName name="xfmr2000">'Transmission-Distribution Plan'!$AQ$80:$AQ$82</definedName>
    <definedName name="xfmr225">'Transmission-Distribution Plan'!#REF!</definedName>
    <definedName name="xfmr25">'Transmission-Distribution Plan'!$G$80:$G$84</definedName>
    <definedName name="xfmr2500">'Transmission-Distribution Plan'!$AT$80:$AT$82</definedName>
    <definedName name="xfmr300">'Transmission-Distribution Plan'!$AB$80:$AB$85</definedName>
    <definedName name="xfmr50">'Transmission-Distribution Plan'!$J$80:$J$84</definedName>
    <definedName name="xfmr500">'Transmission-Distribution Plan'!$AE$80:$AE$87</definedName>
    <definedName name="xfmr5000">'Transmission-Distribution Plan'!$AW$80:$AW$81</definedName>
    <definedName name="xfmr75">'Transmission-Distribution Plan'!$M$80:$M$80</definedName>
    <definedName name="xfmr750">'Transmission-Distribution Plan'!$AH$80:$AH$84</definedName>
    <definedName name="xfmr7500">'Transmission-Distribution Plan'!$AZ$80:$AZ$81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1" i="5" l="1"/>
  <c r="K30" i="5"/>
  <c r="K29" i="5"/>
  <c r="K28" i="5"/>
  <c r="K27" i="5"/>
  <c r="K26" i="5"/>
  <c r="K25" i="5"/>
  <c r="K24" i="5"/>
  <c r="K23" i="5"/>
  <c r="K22" i="5"/>
  <c r="K21" i="5"/>
  <c r="K20" i="5"/>
  <c r="K19" i="5"/>
  <c r="K18" i="5"/>
  <c r="K17" i="5"/>
  <c r="K16" i="5"/>
  <c r="L18" i="5"/>
  <c r="C14" i="4" l="1"/>
  <c r="F67" i="4" l="1"/>
  <c r="G67" i="4" l="1"/>
  <c r="D7" i="1" l="1"/>
  <c r="D6" i="1"/>
  <c r="D5" i="1"/>
  <c r="D7" i="9" l="1"/>
  <c r="E7" i="9"/>
  <c r="F7" i="9"/>
  <c r="G7" i="9"/>
  <c r="H7" i="9"/>
  <c r="C7" i="9"/>
  <c r="L25" i="5" l="1"/>
  <c r="C36" i="5"/>
  <c r="D14" i="9"/>
  <c r="D17" i="9"/>
  <c r="D16" i="9"/>
  <c r="H15" i="9"/>
  <c r="F15" i="9"/>
  <c r="D15" i="9"/>
  <c r="E20" i="9"/>
  <c r="G16" i="9"/>
  <c r="F16" i="9"/>
  <c r="I14" i="9"/>
  <c r="H14" i="9"/>
  <c r="G14" i="9"/>
  <c r="F14" i="9"/>
  <c r="H13" i="9"/>
  <c r="G13" i="9"/>
  <c r="F13" i="9"/>
  <c r="C13" i="9"/>
  <c r="C16" i="9" s="1"/>
  <c r="J11" i="9"/>
  <c r="F11" i="9"/>
  <c r="D10" i="9"/>
  <c r="H8" i="9"/>
  <c r="C8" i="9"/>
  <c r="C6" i="9"/>
  <c r="H5" i="9"/>
  <c r="F5" i="9"/>
  <c r="D5" i="9"/>
  <c r="C4" i="9"/>
  <c r="C3" i="9"/>
  <c r="G2" i="9"/>
  <c r="C2" i="9"/>
  <c r="C1" i="9"/>
  <c r="C47" i="4" l="1"/>
  <c r="C48" i="4"/>
  <c r="C49" i="4"/>
  <c r="C50" i="4"/>
  <c r="C51" i="4"/>
  <c r="C52" i="4"/>
  <c r="C53" i="4"/>
  <c r="C54" i="4"/>
  <c r="C55" i="4"/>
  <c r="C56" i="4"/>
  <c r="C57" i="4"/>
  <c r="K66" i="1"/>
  <c r="J66" i="1" s="1"/>
  <c r="J63" i="1"/>
  <c r="K61" i="1"/>
  <c r="J55" i="1"/>
  <c r="K53" i="1"/>
  <c r="J53" i="1" s="1"/>
  <c r="K51" i="1"/>
  <c r="K63" i="1"/>
  <c r="K57" i="1"/>
  <c r="J57" i="1" s="1"/>
  <c r="C7" i="4" l="1"/>
  <c r="L30" i="5" l="1"/>
  <c r="L31" i="5"/>
  <c r="H30" i="1" l="1"/>
  <c r="L22" i="5"/>
  <c r="L3" i="5"/>
  <c r="K3" i="5"/>
  <c r="L16" i="5"/>
  <c r="L17" i="5"/>
  <c r="L19" i="5"/>
  <c r="L20" i="5"/>
  <c r="L21" i="5"/>
  <c r="L23" i="5"/>
  <c r="L24" i="5"/>
  <c r="L26" i="5"/>
  <c r="L27" i="5"/>
  <c r="L28" i="5"/>
  <c r="L29" i="5"/>
  <c r="L13" i="5"/>
  <c r="L12" i="5"/>
  <c r="K4" i="5"/>
  <c r="K5" i="5"/>
  <c r="K6" i="5"/>
  <c r="K7" i="5"/>
  <c r="K8" i="5"/>
  <c r="K9" i="5"/>
  <c r="K10" i="5"/>
  <c r="K12" i="5"/>
  <c r="K13" i="5"/>
  <c r="L4" i="5"/>
  <c r="L5" i="5"/>
  <c r="L6" i="5"/>
  <c r="L7" i="5"/>
  <c r="L8" i="5"/>
  <c r="L9" i="5"/>
  <c r="L10" i="5"/>
  <c r="P6" i="5"/>
  <c r="A78" i="4"/>
  <c r="H3" i="1"/>
  <c r="G24" i="1" s="1"/>
  <c r="H12" i="1"/>
  <c r="J14" i="9" s="1"/>
  <c r="H11" i="1"/>
  <c r="D26" i="1"/>
  <c r="F26" i="1"/>
  <c r="B21" i="8"/>
  <c r="B63" i="8"/>
  <c r="B60" i="8"/>
  <c r="B61" i="8" s="1"/>
  <c r="B66" i="8" s="1"/>
  <c r="B52" i="8"/>
  <c r="B49" i="8"/>
  <c r="B50" i="8" s="1"/>
  <c r="B55" i="8" s="1"/>
  <c r="B41" i="8"/>
  <c r="B38" i="8"/>
  <c r="B39" i="8"/>
  <c r="B44" i="8" s="1"/>
  <c r="B26" i="8"/>
  <c r="B27" i="8"/>
  <c r="B33" i="8" s="1"/>
  <c r="D9" i="8"/>
  <c r="B3" i="8"/>
  <c r="B20" i="8" s="1"/>
  <c r="B2" i="8"/>
  <c r="B19" i="8" s="1"/>
  <c r="P4" i="5"/>
  <c r="C16" i="5"/>
  <c r="N36" i="5"/>
  <c r="E33" i="5"/>
  <c r="I15" i="5"/>
  <c r="L15" i="5" s="1"/>
  <c r="E15" i="5"/>
  <c r="F15" i="5"/>
  <c r="G15" i="5"/>
  <c r="B15" i="5"/>
  <c r="G25" i="4"/>
  <c r="F25" i="4"/>
  <c r="H22" i="4"/>
  <c r="G22" i="4"/>
  <c r="G23" i="4"/>
  <c r="I23" i="4"/>
  <c r="H23" i="4"/>
  <c r="F23" i="4"/>
  <c r="D47" i="1"/>
  <c r="C47" i="1"/>
  <c r="F24" i="5"/>
  <c r="B4" i="5"/>
  <c r="T4" i="5" s="1"/>
  <c r="B5" i="5"/>
  <c r="S5" i="5" s="1"/>
  <c r="B6" i="5"/>
  <c r="T6" i="5" s="1"/>
  <c r="B7" i="5"/>
  <c r="S7" i="5" s="1"/>
  <c r="B8" i="5"/>
  <c r="B9" i="5"/>
  <c r="T9" i="5" s="1"/>
  <c r="B10" i="5"/>
  <c r="T10" i="5" s="1"/>
  <c r="B3" i="5"/>
  <c r="T3" i="5" s="1"/>
  <c r="B16" i="5"/>
  <c r="B17" i="5"/>
  <c r="S17" i="5" s="1"/>
  <c r="B18" i="5"/>
  <c r="S18" i="5" s="1"/>
  <c r="B19" i="5"/>
  <c r="B21" i="5"/>
  <c r="S21" i="5" s="1"/>
  <c r="B22" i="5"/>
  <c r="T22" i="5" s="1"/>
  <c r="B23" i="5"/>
  <c r="T23" i="5" s="1"/>
  <c r="B24" i="5"/>
  <c r="T24" i="5" s="1"/>
  <c r="B25" i="5"/>
  <c r="S25" i="5" s="1"/>
  <c r="B26" i="5"/>
  <c r="S26" i="5" s="1"/>
  <c r="B27" i="5"/>
  <c r="T27" i="5" s="1"/>
  <c r="B28" i="5"/>
  <c r="T28" i="5" s="1"/>
  <c r="B29" i="5"/>
  <c r="S29" i="5" s="1"/>
  <c r="B30" i="5"/>
  <c r="S30" i="5" s="1"/>
  <c r="B31" i="5"/>
  <c r="T31" i="5" s="1"/>
  <c r="D10" i="4"/>
  <c r="J24" i="4"/>
  <c r="F22" i="4"/>
  <c r="E63" i="4"/>
  <c r="E29" i="4"/>
  <c r="B58" i="4"/>
  <c r="C46" i="4"/>
  <c r="C45" i="4"/>
  <c r="C44" i="4"/>
  <c r="C43" i="4"/>
  <c r="C42" i="4"/>
  <c r="C40" i="4"/>
  <c r="C39" i="4"/>
  <c r="C31" i="4"/>
  <c r="C32" i="4"/>
  <c r="C33" i="4"/>
  <c r="C34" i="4"/>
  <c r="C35" i="4"/>
  <c r="C36" i="4"/>
  <c r="C37" i="4"/>
  <c r="C30" i="4"/>
  <c r="B57" i="4"/>
  <c r="B56" i="4"/>
  <c r="B55" i="4"/>
  <c r="B54" i="4"/>
  <c r="B53" i="4"/>
  <c r="B52" i="4"/>
  <c r="B51" i="4"/>
  <c r="B50" i="4"/>
  <c r="B49" i="4"/>
  <c r="B48" i="4"/>
  <c r="B47" i="4"/>
  <c r="B46" i="4"/>
  <c r="B45" i="4"/>
  <c r="B43" i="4"/>
  <c r="B42" i="4"/>
  <c r="B40" i="4"/>
  <c r="B39" i="4"/>
  <c r="B33" i="4"/>
  <c r="B34" i="4"/>
  <c r="B35" i="4"/>
  <c r="B36" i="4"/>
  <c r="B37" i="4"/>
  <c r="B30" i="4"/>
  <c r="B31" i="4"/>
  <c r="D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B32" i="4"/>
  <c r="B38" i="4"/>
  <c r="B41" i="4"/>
  <c r="B44" i="4"/>
  <c r="B59" i="4"/>
  <c r="B29" i="4"/>
  <c r="H11" i="4"/>
  <c r="F11" i="4"/>
  <c r="H8" i="4"/>
  <c r="C8" i="4"/>
  <c r="C6" i="4"/>
  <c r="H5" i="4"/>
  <c r="F5" i="4"/>
  <c r="D5" i="4"/>
  <c r="C4" i="4"/>
  <c r="C3" i="4"/>
  <c r="G2" i="4"/>
  <c r="C2" i="4"/>
  <c r="C1" i="4"/>
  <c r="C22" i="4"/>
  <c r="C25" i="4" s="1"/>
  <c r="C20" i="4"/>
  <c r="A1" i="5"/>
  <c r="B1" i="5"/>
  <c r="C1" i="5"/>
  <c r="G1" i="5"/>
  <c r="B2" i="5"/>
  <c r="C2" i="5"/>
  <c r="D2" i="5"/>
  <c r="E2" i="5"/>
  <c r="F2" i="5"/>
  <c r="G2" i="5"/>
  <c r="I2" i="5"/>
  <c r="C3" i="5"/>
  <c r="D3" i="5"/>
  <c r="E3" i="5"/>
  <c r="F3" i="5"/>
  <c r="G3" i="5"/>
  <c r="I3" i="5"/>
  <c r="C4" i="5"/>
  <c r="D4" i="5"/>
  <c r="E4" i="5"/>
  <c r="F4" i="5"/>
  <c r="G4" i="5"/>
  <c r="I4" i="5"/>
  <c r="C5" i="5"/>
  <c r="D5" i="5"/>
  <c r="E5" i="5"/>
  <c r="F5" i="5"/>
  <c r="G5" i="5"/>
  <c r="I5" i="5"/>
  <c r="C6" i="5"/>
  <c r="D6" i="5"/>
  <c r="E6" i="5"/>
  <c r="F6" i="5"/>
  <c r="G6" i="5"/>
  <c r="I6" i="5"/>
  <c r="C7" i="5"/>
  <c r="D7" i="5"/>
  <c r="E7" i="5"/>
  <c r="F7" i="5"/>
  <c r="G7" i="5"/>
  <c r="I7" i="5"/>
  <c r="C8" i="5"/>
  <c r="D8" i="5"/>
  <c r="E8" i="5"/>
  <c r="F8" i="5"/>
  <c r="G8" i="5"/>
  <c r="I8" i="5"/>
  <c r="C9" i="5"/>
  <c r="D9" i="5"/>
  <c r="E9" i="5"/>
  <c r="F9" i="5"/>
  <c r="G9" i="5"/>
  <c r="I9" i="5"/>
  <c r="C10" i="5"/>
  <c r="D10" i="5"/>
  <c r="E10" i="5"/>
  <c r="F10" i="5"/>
  <c r="G10" i="5"/>
  <c r="I10" i="5"/>
  <c r="B11" i="5"/>
  <c r="E11" i="5"/>
  <c r="F11" i="5"/>
  <c r="G11" i="5"/>
  <c r="I11" i="5"/>
  <c r="B12" i="5"/>
  <c r="T12" i="5" s="1"/>
  <c r="C12" i="5"/>
  <c r="D12" i="5"/>
  <c r="E12" i="5"/>
  <c r="F12" i="5"/>
  <c r="G12" i="5"/>
  <c r="I12" i="5"/>
  <c r="B13" i="5"/>
  <c r="C13" i="5"/>
  <c r="D13" i="5"/>
  <c r="E13" i="5"/>
  <c r="F13" i="5"/>
  <c r="G13" i="5"/>
  <c r="I13" i="5"/>
  <c r="B14" i="5"/>
  <c r="E14" i="5"/>
  <c r="F14" i="5"/>
  <c r="G14" i="5"/>
  <c r="I14" i="5"/>
  <c r="D16" i="5"/>
  <c r="E16" i="5"/>
  <c r="F16" i="5"/>
  <c r="G16" i="5"/>
  <c r="I16" i="5"/>
  <c r="C17" i="5"/>
  <c r="D17" i="5"/>
  <c r="E17" i="5"/>
  <c r="F17" i="5"/>
  <c r="G17" i="5"/>
  <c r="I17" i="5"/>
  <c r="C18" i="5"/>
  <c r="D18" i="5"/>
  <c r="E18" i="5"/>
  <c r="F18" i="5"/>
  <c r="G18" i="5"/>
  <c r="I18" i="5"/>
  <c r="C19" i="5"/>
  <c r="D19" i="5"/>
  <c r="E19" i="5"/>
  <c r="F19" i="5"/>
  <c r="G19" i="5"/>
  <c r="I19" i="5"/>
  <c r="B20" i="5"/>
  <c r="S20" i="5" s="1"/>
  <c r="C20" i="5"/>
  <c r="D20" i="5"/>
  <c r="E20" i="5"/>
  <c r="F20" i="5"/>
  <c r="G20" i="5"/>
  <c r="I20" i="5"/>
  <c r="C21" i="5"/>
  <c r="D21" i="5"/>
  <c r="E21" i="5"/>
  <c r="F21" i="5"/>
  <c r="G21" i="5"/>
  <c r="I21" i="5"/>
  <c r="C22" i="5"/>
  <c r="D22" i="5"/>
  <c r="E22" i="5"/>
  <c r="F22" i="5"/>
  <c r="G22" i="5"/>
  <c r="I22" i="5"/>
  <c r="C23" i="5"/>
  <c r="D23" i="5"/>
  <c r="E23" i="5"/>
  <c r="F23" i="5"/>
  <c r="G23" i="5"/>
  <c r="I23" i="5"/>
  <c r="C24" i="5"/>
  <c r="D24" i="5"/>
  <c r="E24" i="5"/>
  <c r="G24" i="5"/>
  <c r="I24" i="5"/>
  <c r="C25" i="5"/>
  <c r="D25" i="5"/>
  <c r="E25" i="5"/>
  <c r="F25" i="5"/>
  <c r="G25" i="5"/>
  <c r="I25" i="5"/>
  <c r="C26" i="5"/>
  <c r="D26" i="5"/>
  <c r="E26" i="5"/>
  <c r="F26" i="5"/>
  <c r="G26" i="5"/>
  <c r="I26" i="5"/>
  <c r="C27" i="5"/>
  <c r="D27" i="5"/>
  <c r="E27" i="5"/>
  <c r="F27" i="5"/>
  <c r="G27" i="5"/>
  <c r="I27" i="5"/>
  <c r="C28" i="5"/>
  <c r="D28" i="5"/>
  <c r="E28" i="5"/>
  <c r="F28" i="5"/>
  <c r="G28" i="5"/>
  <c r="I28" i="5"/>
  <c r="C29" i="5"/>
  <c r="D29" i="5"/>
  <c r="E29" i="5"/>
  <c r="F29" i="5"/>
  <c r="G29" i="5"/>
  <c r="I29" i="5"/>
  <c r="C30" i="5"/>
  <c r="M30" i="5" s="1"/>
  <c r="N30" i="5" s="1"/>
  <c r="E56" i="4" s="1"/>
  <c r="D30" i="5"/>
  <c r="E30" i="5"/>
  <c r="F30" i="5"/>
  <c r="G30" i="5"/>
  <c r="I30" i="5"/>
  <c r="C31" i="5"/>
  <c r="D31" i="5"/>
  <c r="E31" i="5"/>
  <c r="F31" i="5"/>
  <c r="G31" i="5"/>
  <c r="I31" i="5"/>
  <c r="B32" i="5"/>
  <c r="E32" i="5"/>
  <c r="F32" i="5"/>
  <c r="G32" i="5"/>
  <c r="I32" i="5"/>
  <c r="B33" i="5"/>
  <c r="G33" i="5"/>
  <c r="I33" i="5"/>
  <c r="B35" i="5"/>
  <c r="C35" i="5"/>
  <c r="B36" i="5"/>
  <c r="D36" i="5"/>
  <c r="E36" i="5"/>
  <c r="F36" i="5"/>
  <c r="G36" i="5"/>
  <c r="I36" i="5"/>
  <c r="N34" i="5"/>
  <c r="F33" i="5"/>
  <c r="D44" i="1"/>
  <c r="D11" i="5" s="1"/>
  <c r="D65" i="1"/>
  <c r="D32" i="5" s="1"/>
  <c r="C65" i="1"/>
  <c r="C44" i="1"/>
  <c r="C38" i="4" s="1"/>
  <c r="S31" i="5"/>
  <c r="B68" i="8" l="1"/>
  <c r="B69" i="8" s="1"/>
  <c r="E62" i="4"/>
  <c r="E19" i="9"/>
  <c r="D14" i="5"/>
  <c r="D48" i="1"/>
  <c r="D15" i="5" s="1"/>
  <c r="J23" i="4"/>
  <c r="C32" i="5"/>
  <c r="C58" i="4"/>
  <c r="M25" i="5"/>
  <c r="N25" i="5" s="1"/>
  <c r="E51" i="4" s="1"/>
  <c r="C23" i="4"/>
  <c r="C14" i="9"/>
  <c r="H10" i="4"/>
  <c r="H11" i="9"/>
  <c r="P33" i="5"/>
  <c r="D11" i="9"/>
  <c r="M13" i="5"/>
  <c r="D40" i="4" s="1"/>
  <c r="T26" i="5"/>
  <c r="M21" i="5"/>
  <c r="D47" i="4" s="1"/>
  <c r="M6" i="5"/>
  <c r="D33" i="4" s="1"/>
  <c r="T17" i="5"/>
  <c r="C11" i="5"/>
  <c r="M29" i="5"/>
  <c r="D55" i="4" s="1"/>
  <c r="M27" i="5"/>
  <c r="N27" i="5" s="1"/>
  <c r="E53" i="4" s="1"/>
  <c r="T7" i="5"/>
  <c r="M16" i="5"/>
  <c r="N16" i="5" s="1"/>
  <c r="E42" i="4" s="1"/>
  <c r="T20" i="5"/>
  <c r="M9" i="5"/>
  <c r="D36" i="4" s="1"/>
  <c r="M5" i="5"/>
  <c r="N5" i="5" s="1"/>
  <c r="E32" i="4" s="1"/>
  <c r="M18" i="5"/>
  <c r="N18" i="5" s="1"/>
  <c r="E44" i="4" s="1"/>
  <c r="S23" i="5"/>
  <c r="T5" i="5"/>
  <c r="C48" i="1"/>
  <c r="C15" i="5" s="1"/>
  <c r="S16" i="5"/>
  <c r="M8" i="5"/>
  <c r="D35" i="4" s="1"/>
  <c r="S28" i="5"/>
  <c r="S4" i="5"/>
  <c r="M22" i="5"/>
  <c r="N22" i="5" s="1"/>
  <c r="E48" i="4" s="1"/>
  <c r="T25" i="5"/>
  <c r="T30" i="5"/>
  <c r="M28" i="5"/>
  <c r="O28" i="5" s="1"/>
  <c r="M3" i="5"/>
  <c r="O3" i="5" s="1"/>
  <c r="S6" i="5"/>
  <c r="S24" i="5"/>
  <c r="S10" i="5"/>
  <c r="M26" i="5"/>
  <c r="N26" i="5" s="1"/>
  <c r="E52" i="4" s="1"/>
  <c r="M24" i="5"/>
  <c r="D50" i="4" s="1"/>
  <c r="M19" i="5"/>
  <c r="M17" i="5"/>
  <c r="O17" i="5" s="1"/>
  <c r="M12" i="5"/>
  <c r="M10" i="5"/>
  <c r="D37" i="4" s="1"/>
  <c r="M20" i="5"/>
  <c r="D56" i="4"/>
  <c r="S27" i="5"/>
  <c r="S9" i="5"/>
  <c r="C66" i="1"/>
  <c r="C59" i="4" s="1"/>
  <c r="T29" i="5"/>
  <c r="M31" i="5"/>
  <c r="S3" i="5"/>
  <c r="D11" i="4"/>
  <c r="M23" i="5"/>
  <c r="O23" i="5" s="1"/>
  <c r="T18" i="5"/>
  <c r="D66" i="1"/>
  <c r="D33" i="5" s="1"/>
  <c r="C14" i="5"/>
  <c r="C41" i="4"/>
  <c r="M4" i="5"/>
  <c r="O4" i="5" s="1"/>
  <c r="M7" i="5"/>
  <c r="S19" i="5"/>
  <c r="T8" i="5"/>
  <c r="S8" i="5"/>
  <c r="O30" i="5"/>
  <c r="S13" i="5"/>
  <c r="T13" i="5"/>
  <c r="T14" i="5" s="1"/>
  <c r="P34" i="5"/>
  <c r="O21" i="5" l="1"/>
  <c r="S22" i="5"/>
  <c r="S32" i="5" s="1"/>
  <c r="O13" i="5"/>
  <c r="T16" i="5"/>
  <c r="O25" i="5"/>
  <c r="D51" i="4"/>
  <c r="O5" i="5"/>
  <c r="N13" i="5"/>
  <c r="E40" i="4" s="1"/>
  <c r="O29" i="5"/>
  <c r="O9" i="5"/>
  <c r="O6" i="5"/>
  <c r="N9" i="5"/>
  <c r="E36" i="4" s="1"/>
  <c r="D32" i="4"/>
  <c r="D53" i="4"/>
  <c r="N6" i="5"/>
  <c r="E33" i="4" s="1"/>
  <c r="D54" i="4"/>
  <c r="O27" i="5"/>
  <c r="O18" i="5"/>
  <c r="O22" i="5"/>
  <c r="N3" i="5"/>
  <c r="E30" i="4" s="1"/>
  <c r="D44" i="4"/>
  <c r="O16" i="5"/>
  <c r="N21" i="5"/>
  <c r="T21" i="5" s="1"/>
  <c r="N10" i="5"/>
  <c r="E37" i="4" s="1"/>
  <c r="D42" i="4"/>
  <c r="D52" i="4"/>
  <c r="O8" i="5"/>
  <c r="D30" i="4"/>
  <c r="N8" i="5"/>
  <c r="E35" i="4" s="1"/>
  <c r="N17" i="5"/>
  <c r="E43" i="4" s="1"/>
  <c r="T11" i="5"/>
  <c r="N29" i="5"/>
  <c r="E55" i="4" s="1"/>
  <c r="N23" i="5"/>
  <c r="E49" i="4" s="1"/>
  <c r="N28" i="5"/>
  <c r="E54" i="4" s="1"/>
  <c r="O10" i="5"/>
  <c r="D48" i="4"/>
  <c r="D31" i="4"/>
  <c r="N12" i="5"/>
  <c r="E39" i="4" s="1"/>
  <c r="D39" i="4"/>
  <c r="M14" i="5"/>
  <c r="O24" i="5"/>
  <c r="O26" i="5"/>
  <c r="N24" i="5"/>
  <c r="E50" i="4" s="1"/>
  <c r="D43" i="4"/>
  <c r="N4" i="5"/>
  <c r="E31" i="4" s="1"/>
  <c r="N20" i="5"/>
  <c r="E46" i="4" s="1"/>
  <c r="D46" i="4"/>
  <c r="O19" i="5"/>
  <c r="D45" i="4"/>
  <c r="S11" i="5"/>
  <c r="O12" i="5"/>
  <c r="O14" i="5" s="1"/>
  <c r="D49" i="4"/>
  <c r="S12" i="5"/>
  <c r="S14" i="5" s="1"/>
  <c r="N19" i="5"/>
  <c r="O20" i="5"/>
  <c r="C33" i="5"/>
  <c r="O31" i="5"/>
  <c r="D57" i="4"/>
  <c r="N31" i="5"/>
  <c r="E57" i="4" s="1"/>
  <c r="M32" i="5"/>
  <c r="N32" i="5" s="1"/>
  <c r="E58" i="4" s="1"/>
  <c r="O7" i="5"/>
  <c r="N7" i="5"/>
  <c r="E34" i="4" s="1"/>
  <c r="D34" i="4"/>
  <c r="M11" i="5"/>
  <c r="E45" i="4" l="1"/>
  <c r="T19" i="5"/>
  <c r="T32" i="5" s="1"/>
  <c r="T33" i="5" s="1"/>
  <c r="E47" i="4"/>
  <c r="O11" i="5"/>
  <c r="O15" i="5" s="1"/>
  <c r="M42" i="5" s="1"/>
  <c r="M43" i="5" s="1"/>
  <c r="S33" i="5"/>
  <c r="D41" i="4"/>
  <c r="N14" i="5"/>
  <c r="E41" i="4" s="1"/>
  <c r="O32" i="5"/>
  <c r="M39" i="5" s="1"/>
  <c r="B5" i="8" s="1"/>
  <c r="D8" i="8" s="1"/>
  <c r="Q32" i="5"/>
  <c r="D58" i="4"/>
  <c r="D38" i="4"/>
  <c r="N11" i="5"/>
  <c r="M15" i="5"/>
  <c r="Q15" i="5" s="1"/>
  <c r="M33" i="5" l="1"/>
  <c r="M35" i="5" s="1"/>
  <c r="M40" i="5"/>
  <c r="P40" i="5" s="1"/>
  <c r="E38" i="4"/>
  <c r="N15" i="5"/>
  <c r="N33" i="5" l="1"/>
  <c r="E59" i="4" s="1"/>
  <c r="D59" i="4"/>
  <c r="B4" i="8"/>
  <c r="D7" i="8" s="1"/>
  <c r="D10" i="8" s="1"/>
  <c r="D11" i="8" s="1"/>
  <c r="P37" i="5"/>
  <c r="M37" i="5"/>
  <c r="P35" i="5"/>
  <c r="C17" i="9" l="1"/>
  <c r="H21" i="9"/>
  <c r="N35" i="5"/>
  <c r="N37" i="5" s="1"/>
  <c r="Q35" i="5"/>
  <c r="C26" i="4"/>
  <c r="E64" i="4" l="1"/>
  <c r="E2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Jamie Cough</author>
  </authors>
  <commentList>
    <comment ref="L2" authorId="0" shapeId="0" xr:uid="{00000000-0006-0000-0100-000001000000}">
      <text>
        <r>
          <rPr>
            <b/>
            <sz val="9"/>
            <color indexed="81"/>
            <rFont val="Tahoma"/>
            <family val="2"/>
          </rPr>
          <t>NOTE Yellow  is Default-changes to RED when NOT the corporate default</t>
        </r>
        <r>
          <rPr>
            <sz val="9"/>
            <color indexed="81"/>
            <rFont val="Tahoma"/>
            <family val="2"/>
          </rPr>
          <t xml:space="preserve">
</t>
        </r>
      </text>
    </comment>
    <comment ref="Q15" authorId="0" shapeId="0" xr:uid="{00000000-0006-0000-0100-000002000000}">
      <text>
        <r>
          <rPr>
            <b/>
            <sz val="9"/>
            <color indexed="81"/>
            <rFont val="Tahoma"/>
            <family val="2"/>
          </rPr>
          <t>NOTE this is the total RESIDENTIAL 
Amps, and if multiple meters it does not reflect just 
the CT loads</t>
        </r>
        <r>
          <rPr>
            <sz val="9"/>
            <color indexed="81"/>
            <rFont val="Tahoma"/>
            <family val="2"/>
          </rPr>
          <t xml:space="preserve">
</t>
        </r>
      </text>
    </comment>
    <comment ref="Q32" authorId="0" shapeId="0" xr:uid="{00000000-0006-0000-0100-000003000000}">
      <text>
        <r>
          <rPr>
            <b/>
            <sz val="9"/>
            <color indexed="81"/>
            <rFont val="Tahoma"/>
            <family val="2"/>
          </rPr>
          <t>NOTE this is the total Commercial Amps, and if multiple meters it does not reflect just 
the CT loads</t>
        </r>
        <r>
          <rPr>
            <sz val="9"/>
            <color indexed="81"/>
            <rFont val="Tahoma"/>
            <family val="2"/>
          </rPr>
          <t xml:space="preserve">
</t>
        </r>
      </text>
    </comment>
    <comment ref="P35" authorId="0" shapeId="0" xr:uid="{00000000-0006-0000-0100-000004000000}">
      <text>
        <r>
          <rPr>
            <b/>
            <sz val="9"/>
            <color indexed="81"/>
            <rFont val="Tahoma"/>
            <family val="2"/>
          </rPr>
          <t>NOTE this is the total load, and if multiple meters it does not reflect just 
the CT loads</t>
        </r>
        <r>
          <rPr>
            <sz val="9"/>
            <color indexed="81"/>
            <rFont val="Tahoma"/>
            <family val="2"/>
          </rPr>
          <t xml:space="preserve">
</t>
        </r>
      </text>
    </comment>
  </commentList>
</comments>
</file>

<file path=xl/sharedStrings.xml><?xml version="1.0" encoding="utf-8"?>
<sst xmlns="http://schemas.openxmlformats.org/spreadsheetml/2006/main" count="1083" uniqueCount="575">
  <si>
    <t>Preliminary Information for Permanent Electric Service</t>
  </si>
  <si>
    <t xml:space="preserve"> </t>
  </si>
  <si>
    <t>Return to:</t>
  </si>
  <si>
    <t>Central Maine Power Company</t>
  </si>
  <si>
    <t>Attention:</t>
  </si>
  <si>
    <t>Advisor</t>
  </si>
  <si>
    <t>Jamie Cough</t>
  </si>
  <si>
    <t>Tel#</t>
  </si>
  <si>
    <t>Fax#</t>
  </si>
  <si>
    <t>Email Address</t>
  </si>
  <si>
    <t>I</t>
  </si>
  <si>
    <t>GENERAL INFORMATION:</t>
  </si>
  <si>
    <t>SERVICE ADDRESS:</t>
  </si>
  <si>
    <t>Project Name</t>
  </si>
  <si>
    <t>SAP Notification</t>
  </si>
  <si>
    <t>Billing Partner:</t>
  </si>
  <si>
    <t>CUSTOMER NAME</t>
  </si>
  <si>
    <t>Phone Number</t>
  </si>
  <si>
    <t>Office:</t>
  </si>
  <si>
    <t>Cell:</t>
  </si>
  <si>
    <t>Other:</t>
  </si>
  <si>
    <t>ELEC. CONTRACTOR</t>
  </si>
  <si>
    <t>OTHER CONTACT</t>
  </si>
  <si>
    <t>BLDG. USED FOR</t>
  </si>
  <si>
    <t>SQ.FT.</t>
  </si>
  <si>
    <t>II</t>
  </si>
  <si>
    <t>SERVICE INFORMATION:</t>
  </si>
  <si>
    <t>SITE LAYOUT:</t>
  </si>
  <si>
    <t>Attached:</t>
  </si>
  <si>
    <t>Temporary:</t>
  </si>
  <si>
    <t>ENTRANCE SWITCH:</t>
  </si>
  <si>
    <t>Volts:</t>
  </si>
  <si>
    <t>AMPS</t>
  </si>
  <si>
    <t xml:space="preserve">WIRE </t>
  </si>
  <si>
    <t xml:space="preserve"> PHASE </t>
  </si>
  <si>
    <t>TYPE OF SERVICE:</t>
  </si>
  <si>
    <t>Secondary</t>
  </si>
  <si>
    <t>Underground</t>
  </si>
  <si>
    <t>TRANSFORMER:</t>
  </si>
  <si>
    <t>Type</t>
  </si>
  <si>
    <t xml:space="preserve">METERING REQUIRED:  </t>
  </si>
  <si>
    <t>Metering Type (Pri/Sec)</t>
  </si>
  <si>
    <t xml:space="preserve">NO. OF METERS  </t>
  </si>
  <si>
    <t>Note if multiple metering, indicate largest meter (eg 400 amp)</t>
  </si>
  <si>
    <t>III</t>
  </si>
  <si>
    <t>amps</t>
  </si>
  <si>
    <t>volts</t>
  </si>
  <si>
    <t>hrs/week</t>
  </si>
  <si>
    <t>Comments</t>
  </si>
  <si>
    <t>Lighting</t>
  </si>
  <si>
    <t>Completed by</t>
  </si>
  <si>
    <t>Diversification</t>
  </si>
  <si>
    <t>Weeks per Yr for KWH Calcs</t>
  </si>
  <si>
    <t>Advisor List</t>
  </si>
  <si>
    <t>Tel</t>
  </si>
  <si>
    <t>Fax</t>
  </si>
  <si>
    <t>Email</t>
  </si>
  <si>
    <t>Dan Begin</t>
  </si>
  <si>
    <t>Daniel.Begin@cmpco.com</t>
  </si>
  <si>
    <t>Computer</t>
  </si>
  <si>
    <t>Cooking Loads</t>
  </si>
  <si>
    <t>Laundry</t>
  </si>
  <si>
    <t>Paul Duperre</t>
  </si>
  <si>
    <t>paul.duperre@cmpco.com</t>
  </si>
  <si>
    <t>Van Hobgood</t>
  </si>
  <si>
    <t>van.hobgood@cmpco.com</t>
  </si>
  <si>
    <t>Receptacles</t>
  </si>
  <si>
    <t>Phase</t>
  </si>
  <si>
    <t>Refrigeration</t>
  </si>
  <si>
    <t>Primary</t>
  </si>
  <si>
    <t>Overhead</t>
  </si>
  <si>
    <t>Transformer Type</t>
  </si>
  <si>
    <t># Conductors</t>
  </si>
  <si>
    <t>Not Applicable</t>
  </si>
  <si>
    <t>x</t>
  </si>
  <si>
    <t>ESA</t>
  </si>
  <si>
    <t>CUSTOMER NAME:</t>
  </si>
  <si>
    <t>Phone Number:</t>
  </si>
  <si>
    <t>ELEC. CONTRACTOR:</t>
  </si>
  <si>
    <t>OTHER CONTACT:</t>
  </si>
  <si>
    <t>BLDG. USED FOR:</t>
  </si>
  <si>
    <t>SERVICE TYPE:</t>
  </si>
  <si>
    <t>SERVICE:</t>
  </si>
  <si>
    <t>New/Upgrade/Relocation</t>
  </si>
  <si>
    <t>Upgrade</t>
  </si>
  <si>
    <t>New</t>
  </si>
  <si>
    <t>MAIN DISCONNECT:</t>
  </si>
  <si>
    <t>Engineering</t>
  </si>
  <si>
    <t>Relocation</t>
  </si>
  <si>
    <t># TRANSFORMERS:</t>
  </si>
  <si>
    <t>INSTALL TRANSFORMER:</t>
  </si>
  <si>
    <t>Metering</t>
  </si>
  <si>
    <t>METERING INSTALLED BY:</t>
  </si>
  <si>
    <t>Service Center</t>
  </si>
  <si>
    <t>METER TYPE</t>
  </si>
  <si>
    <t>kWh</t>
  </si>
  <si>
    <t>kW</t>
  </si>
  <si>
    <t>kVARD</t>
  </si>
  <si>
    <t>Self Contained  or CT Metered?</t>
  </si>
  <si>
    <t xml:space="preserve">CT LOCATION: </t>
  </si>
  <si>
    <t xml:space="preserve">Portland </t>
  </si>
  <si>
    <t>Alfred</t>
  </si>
  <si>
    <t>Augusta</t>
  </si>
  <si>
    <t>Belfast</t>
  </si>
  <si>
    <t>Brunswick</t>
  </si>
  <si>
    <t>Dover</t>
  </si>
  <si>
    <t>Self Contained</t>
  </si>
  <si>
    <t>Fairfield</t>
  </si>
  <si>
    <t>Farmington</t>
  </si>
  <si>
    <t xml:space="preserve">Lewiston </t>
  </si>
  <si>
    <t>Rockland</t>
  </si>
  <si>
    <t>Skowhegan</t>
  </si>
  <si>
    <t>SUBTOTAL APT-HEAT</t>
  </si>
  <si>
    <t>SUBTOTAL APT-NON Heat</t>
  </si>
  <si>
    <t>Subtotal Apartments-Non Heat</t>
  </si>
  <si>
    <t>Subtotal Commercial and  Common</t>
  </si>
  <si>
    <t>Subtotal Apartments-Heat and A/C</t>
  </si>
  <si>
    <t>Date Service Required:</t>
  </si>
  <si>
    <t>WILL FOLLOW:</t>
  </si>
  <si>
    <t>PERMANENT:</t>
  </si>
  <si>
    <t>Overhead XFMR</t>
  </si>
  <si>
    <t>Padmount XFMR</t>
  </si>
  <si>
    <r>
      <rPr>
        <b/>
        <sz val="10"/>
        <rFont val="Arial"/>
        <family val="2"/>
      </rPr>
      <t>New</t>
    </r>
    <r>
      <rPr>
        <b/>
        <sz val="8"/>
        <rFont val="Arial"/>
        <family val="2"/>
      </rPr>
      <t xml:space="preserve"> Connected Load KW</t>
    </r>
  </si>
  <si>
    <t>NEC Projected KW if Available</t>
  </si>
  <si>
    <t>Note the number of apartments if a mulit unit apartment building</t>
  </si>
  <si>
    <t>PROJECTED LOADS:</t>
  </si>
  <si>
    <t>KW New Diversified</t>
  </si>
  <si>
    <t>Future Loads</t>
  </si>
  <si>
    <t>Multiple Unit Diversity</t>
  </si>
  <si>
    <t>2-4 Units</t>
  </si>
  <si>
    <t>5-9 Units</t>
  </si>
  <si>
    <t>10-14 Units</t>
  </si>
  <si>
    <t>15-19 Units</t>
  </si>
  <si>
    <t>25-29 Units</t>
  </si>
  <si>
    <t>30-34 Units</t>
  </si>
  <si>
    <t>40-49 Units</t>
  </si>
  <si>
    <t>50+ Units</t>
  </si>
  <si>
    <t>20-24 Units</t>
  </si>
  <si>
    <t>Project Power Factor</t>
  </si>
  <si>
    <t>KVA Diversified NEW</t>
  </si>
  <si>
    <t>KWHrs/Yr Added</t>
  </si>
  <si>
    <t>Billing Partner</t>
  </si>
  <si>
    <t>SIC Code</t>
  </si>
  <si>
    <t>Customer Rate</t>
  </si>
  <si>
    <t>Rate Description</t>
  </si>
  <si>
    <t>Rate Code</t>
  </si>
  <si>
    <t>Voltage</t>
  </si>
  <si>
    <t>Watts/SqFt</t>
  </si>
  <si>
    <t>Total New Connected Load</t>
  </si>
  <si>
    <t>Expected Demand on This Transformer from THIS customer</t>
  </si>
  <si>
    <t xml:space="preserve">A/C </t>
  </si>
  <si>
    <t>Estimated KWH cost incl demand</t>
  </si>
  <si>
    <t>Service Centers</t>
  </si>
  <si>
    <t>New Connected Load KW</t>
  </si>
  <si>
    <t>NEW CONNECTED LOADS:</t>
  </si>
  <si>
    <t>Commercial Loads</t>
  </si>
  <si>
    <t>Residential Loads</t>
  </si>
  <si>
    <t>Total KVA Load on this Transformer</t>
  </si>
  <si>
    <t>Expected AMPS from this customer load</t>
  </si>
  <si>
    <t>Additional Comments by ESA</t>
  </si>
  <si>
    <t>KVA</t>
  </si>
  <si>
    <t>Meter Type</t>
  </si>
  <si>
    <t>CTs in Pad</t>
  </si>
  <si>
    <t>CTs in Cabinet</t>
  </si>
  <si>
    <t>Meter Type and Location</t>
  </si>
  <si>
    <t>No. Of Apartments if applicable</t>
  </si>
  <si>
    <t>METER LOAD  on the CTs (AMPS)</t>
  </si>
  <si>
    <t>Circuit:</t>
  </si>
  <si>
    <t>Substation:</t>
  </si>
  <si>
    <t>Is Full Reduncancy of Service Rquired?</t>
  </si>
  <si>
    <t>No</t>
  </si>
  <si>
    <t>Power Factor</t>
  </si>
  <si>
    <t>Disconnect AMPS</t>
  </si>
  <si>
    <t>From Customer</t>
  </si>
  <si>
    <t>From ESA</t>
  </si>
  <si>
    <t>LOAD DATA Summary</t>
  </si>
  <si>
    <r>
      <rPr>
        <b/>
        <sz val="10"/>
        <color indexed="10"/>
        <rFont val="Arial"/>
        <family val="2"/>
      </rPr>
      <t xml:space="preserve">Existing </t>
    </r>
    <r>
      <rPr>
        <b/>
        <sz val="10"/>
        <rFont val="Arial"/>
        <family val="2"/>
      </rPr>
      <t>Demand from THIS Customer to be added to the Transformer Load</t>
    </r>
  </si>
  <si>
    <r>
      <rPr>
        <b/>
        <sz val="10"/>
        <color indexed="10"/>
        <rFont val="Arial"/>
        <family val="2"/>
      </rPr>
      <t xml:space="preserve">Existing </t>
    </r>
    <r>
      <rPr>
        <b/>
        <sz val="10"/>
        <rFont val="Arial"/>
        <family val="2"/>
      </rPr>
      <t xml:space="preserve">Demand from Other Customers served by the Transformer </t>
    </r>
  </si>
  <si>
    <r>
      <rPr>
        <b/>
        <sz val="10"/>
        <color indexed="10"/>
        <rFont val="Arial"/>
        <family val="2"/>
      </rPr>
      <t xml:space="preserve">Total Expected </t>
    </r>
    <r>
      <rPr>
        <b/>
        <sz val="10"/>
        <rFont val="Arial"/>
        <family val="2"/>
      </rPr>
      <t xml:space="preserve">Demand on This Transformer </t>
    </r>
  </si>
  <si>
    <t>Division Meter</t>
  </si>
  <si>
    <t>jamie.cough@cmpco.com</t>
  </si>
  <si>
    <t>Service-New or Upgrade?</t>
  </si>
  <si>
    <t>Overhead or Underground secondaries</t>
  </si>
  <si>
    <t>Meter Installed By:</t>
  </si>
  <si>
    <t>Service Center and Division Meter</t>
  </si>
  <si>
    <t xml:space="preserve">Total NO. OF METERS  </t>
  </si>
  <si>
    <t>AC Loads KW</t>
  </si>
  <si>
    <t>Heat Loads KW</t>
  </si>
  <si>
    <t>Total Projected NEW Loads taking only Peak A/C or Peak Heat</t>
  </si>
  <si>
    <t>weeks/yr</t>
  </si>
  <si>
    <t>City/Town:</t>
  </si>
  <si>
    <t>Service Center:</t>
  </si>
  <si>
    <r>
      <rPr>
        <b/>
        <sz val="8"/>
        <rFont val="Arial"/>
        <family val="2"/>
      </rPr>
      <t>Diversification</t>
    </r>
    <r>
      <rPr>
        <b/>
        <sz val="10"/>
        <rFont val="Arial"/>
        <family val="2"/>
      </rPr>
      <t xml:space="preserve"> Factor (note corporate defaults are loaded)</t>
    </r>
  </si>
  <si>
    <t>SPECIAL NOTE: IF RED-check your WEEKS/YR column</t>
  </si>
  <si>
    <t>CU</t>
  </si>
  <si>
    <t>OHXMR 1P 10K 7.2/12.4Y 120/240 CON E EF</t>
  </si>
  <si>
    <t>OHXMR 1P 25K 12.4GRDY/7.2 277 CON E EF</t>
  </si>
  <si>
    <t>OHXMR 1P 25K 34.5GRDY/19.9 139/277C E EF</t>
  </si>
  <si>
    <t>OHXMR 1P 25K 34.5/19.9 120/240 CON E EF</t>
  </si>
  <si>
    <t>OHXMR 1P 25K 7.2/12.4Y 120/240 CON E EF</t>
  </si>
  <si>
    <t>OHXMR 1P 50K 7.2/12.4Y 120/240 CON E EF</t>
  </si>
  <si>
    <t>OHXMR 1P 50K 12.4/7.2 277 CON E EF</t>
  </si>
  <si>
    <t xml:space="preserve">D865847E </t>
  </si>
  <si>
    <t>PADXMR 3P 75K 12GY/7.2 480Y/277P FT NT E</t>
  </si>
  <si>
    <t xml:space="preserve">D865843E </t>
  </si>
  <si>
    <t>PADXMR 3P 75K 12GY/7.2 208Y/120P FT NT E</t>
  </si>
  <si>
    <t>OHXMR 1P 100K 12.4G/7.2 277 CON E EF</t>
  </si>
  <si>
    <t>OHXMR 1P 100K 34.5Y/19.9 139 X 277C E EF</t>
  </si>
  <si>
    <t xml:space="preserve">D866043E </t>
  </si>
  <si>
    <t>PADXMR 3P 150K 12GY/7.2 208Y/120P F NT E</t>
  </si>
  <si>
    <t xml:space="preserve">D866047E </t>
  </si>
  <si>
    <t xml:space="preserve">D866084E </t>
  </si>
  <si>
    <t>PADXMR 3P 150K 34.5Y/19.9 208Y/120C FT E</t>
  </si>
  <si>
    <t>OHXMR 1P 167K 12.4/7.2 277 CON E EF</t>
  </si>
  <si>
    <t xml:space="preserve">D866243E </t>
  </si>
  <si>
    <t>PADXMR 3P 300K 12GY/7.2 208Y/120P F NT E</t>
  </si>
  <si>
    <t xml:space="preserve">D866247E </t>
  </si>
  <si>
    <t>PADXMR 3P 300K 12GY/7.2 480Y/277P F NT E</t>
  </si>
  <si>
    <t xml:space="preserve">D866288E </t>
  </si>
  <si>
    <t>PADXMR 3P 300K 34.5GY/19.9 480Y/277C E</t>
  </si>
  <si>
    <t xml:space="preserve">D866344E </t>
  </si>
  <si>
    <t>PADXMR 3P 500K 12.4 208Y/120 PRO FT E EF</t>
  </si>
  <si>
    <t xml:space="preserve">D866388E </t>
  </si>
  <si>
    <t>PADXMR 3P 500K 34.5/19.9 480Y/277C FT E</t>
  </si>
  <si>
    <t xml:space="preserve">D866348E </t>
  </si>
  <si>
    <t>PADXMR 3P 500K 12.4 480/277PRO FT E EF</t>
  </si>
  <si>
    <t xml:space="preserve">D866544E </t>
  </si>
  <si>
    <t>PADXMR 3P 1000K 12GRDY 208Y/120P FT E</t>
  </si>
  <si>
    <t xml:space="preserve">D866548E </t>
  </si>
  <si>
    <t>PADXMR 3P 1000K 12.4 480Y/277PRO FT E</t>
  </si>
  <si>
    <t xml:space="preserve">D866587E </t>
  </si>
  <si>
    <t>PADXMR 3P 1000K 34.5 480Y/277 CON LF E E</t>
  </si>
  <si>
    <t xml:space="preserve">D866647E </t>
  </si>
  <si>
    <t>PADXMR 3P 1500K 12.4 480Y/277CON FT E EF</t>
  </si>
  <si>
    <t xml:space="preserve">D866687E </t>
  </si>
  <si>
    <t>PADXMR 3P 1500K 34.5 480Y/277CON LF E EF</t>
  </si>
  <si>
    <t xml:space="preserve">D866747E </t>
  </si>
  <si>
    <t>PADXMR 3P 2000K 12.4 480Y/277 C LF E E</t>
  </si>
  <si>
    <t xml:space="preserve">D866787E </t>
  </si>
  <si>
    <t>PADXMR 3P 2000K 34.5 480Y/277C LF E E</t>
  </si>
  <si>
    <t xml:space="preserve">D866847E </t>
  </si>
  <si>
    <t>PADXMR 3P 2500K 12.4 TO 480Y/277C LF E E</t>
  </si>
  <si>
    <t xml:space="preserve">D866886E </t>
  </si>
  <si>
    <t>PADXMR 3P 2500K 34.5,480Y/277 CON LF E</t>
  </si>
  <si>
    <t xml:space="preserve">D866988  </t>
  </si>
  <si>
    <t>PADXMR 3P 7500K 34-12.4GY/7.2 RAD STP E</t>
  </si>
  <si>
    <t xml:space="preserve">D868354  </t>
  </si>
  <si>
    <t xml:space="preserve">D868354E </t>
  </si>
  <si>
    <t xml:space="preserve">D868454  </t>
  </si>
  <si>
    <t xml:space="preserve">D868558  </t>
  </si>
  <si>
    <t xml:space="preserve">D868558E </t>
  </si>
  <si>
    <t xml:space="preserve">D869646  </t>
  </si>
  <si>
    <t xml:space="preserve">D869646E </t>
  </si>
  <si>
    <t>CMP Transformer Inventory</t>
  </si>
  <si>
    <t>Transformer CU</t>
  </si>
  <si>
    <t>Revenue Class</t>
  </si>
  <si>
    <t>Revenue Class Description</t>
  </si>
  <si>
    <t>Both CTs and Self Contained</t>
  </si>
  <si>
    <t>Multi Unit Diversity Factor</t>
  </si>
  <si>
    <t>Load Type</t>
  </si>
  <si>
    <t>Total Residential Loads</t>
  </si>
  <si>
    <t>TOTAL RESIDENTIAL LOADS</t>
  </si>
  <si>
    <t>Total Commercial and  Common</t>
  </si>
  <si>
    <r>
      <t xml:space="preserve">Additional </t>
    </r>
    <r>
      <rPr>
        <b/>
        <sz val="10"/>
        <color indexed="10"/>
        <rFont val="Arial"/>
        <family val="2"/>
      </rPr>
      <t>KW</t>
    </r>
    <r>
      <rPr>
        <b/>
        <sz val="10"/>
        <rFont val="Arial"/>
        <family val="2"/>
      </rPr>
      <t xml:space="preserve"> load from </t>
    </r>
    <r>
      <rPr>
        <b/>
        <sz val="10"/>
        <color indexed="10"/>
        <rFont val="Arial"/>
        <family val="2"/>
      </rPr>
      <t>OTHER customers</t>
    </r>
    <r>
      <rPr>
        <b/>
        <sz val="10"/>
        <rFont val="Arial"/>
        <family val="2"/>
      </rPr>
      <t xml:space="preserve"> served from this transformer</t>
    </r>
  </si>
  <si>
    <t>Estimated NEW annual Revenues Commercial</t>
  </si>
  <si>
    <t>35-39 Units</t>
  </si>
  <si>
    <t>Expected KWH/YR NEW Commercial</t>
  </si>
  <si>
    <t>Expected KWH/YR NEW Residential</t>
  </si>
  <si>
    <t>Estimated NEW annual Revenues Residential</t>
  </si>
  <si>
    <t>Deposit (2 Month Basis)-Commerical only</t>
  </si>
  <si>
    <t>DEPOSIT CALCULATOR</t>
  </si>
  <si>
    <t>$/kw</t>
  </si>
  <si>
    <t>$/kwh</t>
  </si>
  <si>
    <t>$</t>
  </si>
  <si>
    <t>Per Month</t>
  </si>
  <si>
    <t>For Two Months</t>
  </si>
  <si>
    <t>Total</t>
  </si>
  <si>
    <t>Demand/Kw</t>
  </si>
  <si>
    <t>Rate/KWH</t>
  </si>
  <si>
    <t>Service Charge</t>
  </si>
  <si>
    <t>Expected Demand</t>
  </si>
  <si>
    <t>Expected New KWH</t>
  </si>
  <si>
    <t>Account</t>
  </si>
  <si>
    <t>Account #:</t>
  </si>
  <si>
    <t>Rate:</t>
  </si>
  <si>
    <t>Date:</t>
  </si>
  <si>
    <t>Lights</t>
  </si>
  <si>
    <t>Equip wattage</t>
  </si>
  <si>
    <r>
      <t xml:space="preserve">Example (20 lights @ 600W = </t>
    </r>
    <r>
      <rPr>
        <b/>
        <sz val="11"/>
        <color indexed="8"/>
        <rFont val="Calibri"/>
        <family val="2"/>
      </rPr>
      <t>12,000W</t>
    </r>
    <r>
      <rPr>
        <sz val="10"/>
        <rFont val="Arial"/>
        <family val="2"/>
      </rPr>
      <t xml:space="preserve">). </t>
    </r>
  </si>
  <si>
    <t>hours on per day</t>
  </si>
  <si>
    <t>hours per month</t>
  </si>
  <si>
    <t>kwh per month</t>
  </si>
  <si>
    <t>Bundled cost per kWh</t>
  </si>
  <si>
    <t>Add delivery + SOP for the rate. (See example sheet for number format). Only fill in here. It will carry through to the other sections</t>
  </si>
  <si>
    <t>Service charge</t>
  </si>
  <si>
    <t>Fill in Delivery Rate for proposed rate. Only fill in here. It will carry through to the other sections</t>
  </si>
  <si>
    <t>Cost for Lights</t>
  </si>
  <si>
    <t>Air Conditioning</t>
  </si>
  <si>
    <t>Number of AC's X wattage</t>
  </si>
  <si>
    <t>Cost for AC</t>
  </si>
  <si>
    <t>Dehumidifiers</t>
  </si>
  <si>
    <t>Number of Humidifiers X wattage</t>
  </si>
  <si>
    <t>Cost for Dehumidifiers</t>
  </si>
  <si>
    <t>Misc/Other</t>
  </si>
  <si>
    <t>Cost for Misc/Other</t>
  </si>
  <si>
    <t>Monthly Bundled bill</t>
  </si>
  <si>
    <t xml:space="preserve">X2 for deposit </t>
  </si>
  <si>
    <t>Proposed Deposit amount</t>
  </si>
  <si>
    <t>From REPS</t>
  </si>
  <si>
    <t>Voltage Choice</t>
  </si>
  <si>
    <t>Voltage Required</t>
  </si>
  <si>
    <t xml:space="preserve">Voltage  </t>
  </si>
  <si>
    <t>1Ph. 120/208v Network</t>
  </si>
  <si>
    <t>1Ph. 120/240v</t>
  </si>
  <si>
    <t>1Ph. 120v</t>
  </si>
  <si>
    <t xml:space="preserve">1Ph. 277v </t>
  </si>
  <si>
    <t>1Ph. 480v</t>
  </si>
  <si>
    <t>3Ph. 120/208v</t>
  </si>
  <si>
    <t>3Ph. 120/240v Delta</t>
  </si>
  <si>
    <t xml:space="preserve">3Ph. 12470v </t>
  </si>
  <si>
    <t>3Ph. 277/480v</t>
  </si>
  <si>
    <t xml:space="preserve">3Ph. 34500v </t>
  </si>
  <si>
    <t>3Ph. 480v</t>
  </si>
  <si>
    <r>
      <rPr>
        <b/>
        <sz val="10"/>
        <color indexed="10"/>
        <rFont val="Arial"/>
        <family val="2"/>
      </rPr>
      <t xml:space="preserve">Existing KW </t>
    </r>
    <r>
      <rPr>
        <b/>
        <sz val="10"/>
        <rFont val="Arial"/>
        <family val="2"/>
      </rPr>
      <t>Demand from THIS Customer to be included with upgrade</t>
    </r>
  </si>
  <si>
    <t>Metering Type</t>
  </si>
  <si>
    <t>Secondary Location</t>
  </si>
  <si>
    <t>Diversification-Default</t>
  </si>
  <si>
    <t>Service Type</t>
  </si>
  <si>
    <t>xfmr25</t>
  </si>
  <si>
    <t>xfmr</t>
  </si>
  <si>
    <t>xfmr10</t>
  </si>
  <si>
    <t>xfmr50</t>
  </si>
  <si>
    <t>xfmr75</t>
  </si>
  <si>
    <t>xfmr100</t>
  </si>
  <si>
    <t>xfmr112.5</t>
  </si>
  <si>
    <t>xfmr150</t>
  </si>
  <si>
    <t>xfmr167</t>
  </si>
  <si>
    <t>xfmr300</t>
  </si>
  <si>
    <t>xfmr500</t>
  </si>
  <si>
    <t>xfmr1000</t>
  </si>
  <si>
    <t>xfmr1500</t>
  </si>
  <si>
    <t>xfmr2000</t>
  </si>
  <si>
    <t>xfmr2500</t>
  </si>
  <si>
    <t>xfmr5000</t>
  </si>
  <si>
    <t>xfmr7500</t>
  </si>
  <si>
    <t>Other</t>
  </si>
  <si>
    <t>Description</t>
  </si>
  <si>
    <t>OLD CMP</t>
  </si>
  <si>
    <t>APTs</t>
  </si>
  <si>
    <t>Bridgton</t>
  </si>
  <si>
    <t>Comments on Transformer if not a standard pick</t>
  </si>
  <si>
    <t>Other Comments on Metering (including # of End Users if applicable or Meter Location Adjustment)</t>
  </si>
  <si>
    <t>Apt/Res Load Amps</t>
  </si>
  <si>
    <t>Commercial Load Amps</t>
  </si>
  <si>
    <t>NOTE-default is the calculated amps for the total load-if mulitple meters you will need to back out the amps and put in just the CT Amps</t>
  </si>
  <si>
    <t>OHXMR 1P 100K 7.2/12.4Y 120/240CON E EF</t>
  </si>
  <si>
    <t>OHXMR 1P 167K 7.2/12.4Y 120/240C E EF</t>
  </si>
  <si>
    <t>PADXMR 3P 5000K,34.5,12.4/7.2,DF,RAD</t>
  </si>
  <si>
    <t>% Amps on Main</t>
  </si>
  <si>
    <t>jeffrey.lagueux@cmpco.com</t>
  </si>
  <si>
    <t>Jeff Lagueux</t>
  </si>
  <si>
    <t>NOTE:  To add Transformers to this list you must:</t>
  </si>
  <si>
    <t>xfmr750</t>
  </si>
  <si>
    <t>D868454</t>
  </si>
  <si>
    <t>D868458</t>
  </si>
  <si>
    <t>SUBXMR, 750K, 12.4, 208Y/120, CON, FT</t>
  </si>
  <si>
    <t>SUBXMR, 750K, 12.4, 480Y/277, CON, FT</t>
  </si>
  <si>
    <t>SUBXMR, 1000K, 12.4, 208Y/120, FT</t>
  </si>
  <si>
    <t>SUBXMR, 1000K, 12.4, 480Y/277, FT</t>
  </si>
  <si>
    <t>D868554</t>
  </si>
  <si>
    <t>D868558</t>
  </si>
  <si>
    <t xml:space="preserve">    Commercial</t>
  </si>
  <si>
    <t xml:space="preserve">    Industrial</t>
  </si>
  <si>
    <t xml:space="preserve">     401-1000 kw</t>
  </si>
  <si>
    <t xml:space="preserve">     1001 KW+</t>
  </si>
  <si>
    <t xml:space="preserve">     21-400 KW</t>
  </si>
  <si>
    <t xml:space="preserve">     1 - 20 KW</t>
  </si>
  <si>
    <t>Transformer</t>
  </si>
  <si>
    <t>Heating/Heat Pumps</t>
  </si>
  <si>
    <t>Spec. Equipt (Welding/X-Ray/Elevators etc)</t>
  </si>
  <si>
    <t>Miscellaneous/Other Not Specified</t>
  </si>
  <si>
    <t>Note:  When adding/changing these lists, make sure you sort by the first column as these drive the lookup functions</t>
  </si>
  <si>
    <t>Use for Spacing Only</t>
  </si>
  <si>
    <t>Heating - Water</t>
  </si>
  <si>
    <t>Motor Loads General Purpose</t>
  </si>
  <si>
    <t>Motor Loads Semi Continuous</t>
  </si>
  <si>
    <t>Heating including Heat Pumps</t>
  </si>
  <si>
    <t>Motor Loads Continuous</t>
  </si>
  <si>
    <t>Default Diversification Value for Load Type</t>
  </si>
  <si>
    <t>CTs in Switchgear</t>
  </si>
  <si>
    <t>Primary Metering</t>
  </si>
  <si>
    <t>Vault or Network XFMR</t>
  </si>
  <si>
    <t>Date of EDET</t>
  </si>
  <si>
    <t># of Units</t>
  </si>
  <si>
    <t>Transformer Descriptoin</t>
  </si>
  <si>
    <t>Business Agreement #</t>
  </si>
  <si>
    <t>OLD CMP Stock Code</t>
  </si>
  <si>
    <t>Transformer Notes:</t>
  </si>
  <si>
    <t>U3TD3EFAPFE</t>
  </si>
  <si>
    <t>U3XD1LUHCE</t>
  </si>
  <si>
    <t>U3TD3GFAPFE</t>
  </si>
  <si>
    <t>U3XD1NUHCE</t>
  </si>
  <si>
    <t>U3TD3JFAPFE</t>
  </si>
  <si>
    <t>U3WD3LGACF</t>
  </si>
  <si>
    <t>U3TD3MGGCFE</t>
  </si>
  <si>
    <t>U3TD3NFFGLE</t>
  </si>
  <si>
    <t>U3TD3PFGCLE</t>
  </si>
  <si>
    <t>U3TD3QFGCLE</t>
  </si>
  <si>
    <t>U3TD3RKLCR</t>
  </si>
  <si>
    <t>U3TD3SKLRSE</t>
  </si>
  <si>
    <t>U3XD1HMHCE</t>
  </si>
  <si>
    <t>U3XD1JUHCE</t>
  </si>
  <si>
    <t>U3TD3EFGPFE</t>
  </si>
  <si>
    <t>U3XD1LZDE</t>
  </si>
  <si>
    <t>U3TD3GFGPFE</t>
  </si>
  <si>
    <t>U3XD1NMBCE</t>
  </si>
  <si>
    <t>U3TD3JFGPLE</t>
  </si>
  <si>
    <t>U3WD3LGGCF</t>
  </si>
  <si>
    <t>U3TD3MGACFE</t>
  </si>
  <si>
    <t>U3TD3NKGCLE</t>
  </si>
  <si>
    <t>U3TD3PKGCLE</t>
  </si>
  <si>
    <t>U3TD3QKGCLE</t>
  </si>
  <si>
    <t>U3XD1HZBCE</t>
  </si>
  <si>
    <t>U3XD1LMBCE</t>
  </si>
  <si>
    <t>U3TD3GLACFE</t>
  </si>
  <si>
    <t>U3TD3JLGCE</t>
  </si>
  <si>
    <t>U3TD3KGACFE</t>
  </si>
  <si>
    <t>U3TD3MKGCLE</t>
  </si>
  <si>
    <t>U3XD1HZDCE</t>
  </si>
  <si>
    <t>U3TD3KGFCFE</t>
  </si>
  <si>
    <t>U3XD1HMBCE</t>
  </si>
  <si>
    <t>U3TD3KMGCFE</t>
  </si>
  <si>
    <t>U3WD3MGACF</t>
  </si>
  <si>
    <t>U3XD1FMBCE</t>
  </si>
  <si>
    <t>U3XD1JMBCTE</t>
  </si>
  <si>
    <t>U3WD3MGGCF</t>
  </si>
  <si>
    <t>U3XD1FZBCE</t>
  </si>
  <si>
    <t>D74380010E</t>
  </si>
  <si>
    <t>OHXMR 1P 10K 34GY/19.9, 120/240C E</t>
  </si>
  <si>
    <t>D448109E</t>
  </si>
  <si>
    <t>D860869E</t>
  </si>
  <si>
    <t>D860961E</t>
  </si>
  <si>
    <t>D860965E</t>
  </si>
  <si>
    <t>D448257E</t>
  </si>
  <si>
    <t>D861270E</t>
  </si>
  <si>
    <t>U3XD1JZBCTE</t>
  </si>
  <si>
    <t>D861362E</t>
  </si>
  <si>
    <t>OHXMR 1P 50K 34.5/19.9 120/240 CON E EF</t>
  </si>
  <si>
    <t>U3XD1JZDCE</t>
  </si>
  <si>
    <t>D861366E</t>
  </si>
  <si>
    <t>OHXMR 1P 50K 34.5Y/19.9 139/277CON E EF</t>
  </si>
  <si>
    <t>D448508E</t>
  </si>
  <si>
    <t>D861670E</t>
  </si>
  <si>
    <t>U3XD1LZBCE</t>
  </si>
  <si>
    <t>D861762E</t>
  </si>
  <si>
    <t>OHXMR 1P 100K 34.5/19.9 120/240 CON E EF</t>
  </si>
  <si>
    <t>D861766E</t>
  </si>
  <si>
    <t>D448010E</t>
  </si>
  <si>
    <t>PXDXMR 3P 150K 12GY/7.2 480Y/277P F NT E</t>
  </si>
  <si>
    <t>D862070E</t>
  </si>
  <si>
    <t>U3XD1NZBCE</t>
  </si>
  <si>
    <t>D862162E</t>
  </si>
  <si>
    <t>OHXMR 1P 167K 34.5GRDY/19.9-120/240 C E</t>
  </si>
  <si>
    <t>D448117E</t>
  </si>
  <si>
    <t>U3XD1NZDC</t>
  </si>
  <si>
    <t>D862166</t>
  </si>
  <si>
    <t>OHXMR, 167K, 34.5/19.9, 138.5 X 277, CON</t>
  </si>
  <si>
    <t>U3TD3JLACFE</t>
  </si>
  <si>
    <t xml:space="preserve">D866284E </t>
  </si>
  <si>
    <t>PADXMR 3P 300K 34.5Y/19.9 208Y/120C FT E</t>
  </si>
  <si>
    <t>U3WD3JGAPFE</t>
  </si>
  <si>
    <t>D868254E</t>
  </si>
  <si>
    <t>SUBXMR 3P 300K 12.4 208Y/120 PRO FT E</t>
  </si>
  <si>
    <t>U3VD3KFBCE</t>
  </si>
  <si>
    <t>D869342E</t>
  </si>
  <si>
    <t>NETXMR 3P 500K 11.5 216Y/125 CON E EF</t>
  </si>
  <si>
    <t>U3TD3KLACLE</t>
  </si>
  <si>
    <t xml:space="preserve">D866384E </t>
  </si>
  <si>
    <t>PADXMR 3P 500K 34.5GY/19. 208Y/120C LF E</t>
  </si>
  <si>
    <t>U3WD3KGAPFE</t>
  </si>
  <si>
    <t>D868354E</t>
  </si>
  <si>
    <t>SUBXMR 3P 500K 12.4 208Y/120 PRO FT E EF</t>
  </si>
  <si>
    <t>U3WD3KGGC</t>
  </si>
  <si>
    <t>D869168</t>
  </si>
  <si>
    <t>SUBXMR, 500K, 12.4, 480Y/277, CON</t>
  </si>
  <si>
    <t>U3VD3LFBCE</t>
  </si>
  <si>
    <t>D869442E</t>
  </si>
  <si>
    <t>NETXMR 3P 750K 11.5 216Y/125 CON E EF</t>
  </si>
  <si>
    <t>U3VD3LEGCE</t>
  </si>
  <si>
    <t>D869446E</t>
  </si>
  <si>
    <t>NETXMR 3P 750K 11.5-480Y/277 CON E EF</t>
  </si>
  <si>
    <t>U3WD3LGGCFE</t>
  </si>
  <si>
    <t>D868458E</t>
  </si>
  <si>
    <t>SUBXMR 3P 750K 12.4 480Y/277PRO FT E E</t>
  </si>
  <si>
    <t>U3WD3LFAPFE</t>
  </si>
  <si>
    <t>D868454E</t>
  </si>
  <si>
    <t>SUBXMR, 750K, 12.4, 208Y/120, CON, FT E EF</t>
  </si>
  <si>
    <t>U3VD3MFGCE</t>
  </si>
  <si>
    <t>D869546E</t>
  </si>
  <si>
    <t>NETXMR 3P 1000K 11.5 480Y/277 CON E EF</t>
  </si>
  <si>
    <t>U3TD3MLACF</t>
  </si>
  <si>
    <t xml:space="preserve">D866584  </t>
  </si>
  <si>
    <t>PADXMR, 1000K, 34.5, 208Y/120, PRO, FT</t>
  </si>
  <si>
    <t>U3WD3MGACFE</t>
  </si>
  <si>
    <t>D868554E</t>
  </si>
  <si>
    <t>SUBXMR 3P 1000K 12.4 208Y/120 P FT E EF</t>
  </si>
  <si>
    <t>U3WD3MFGPFE</t>
  </si>
  <si>
    <t>D868558E</t>
  </si>
  <si>
    <t>SUBXMR 3P 1000K 12.4 TO 480Y/277 P FT E</t>
  </si>
  <si>
    <t>U3VD3NEGCE</t>
  </si>
  <si>
    <t>D869646E</t>
  </si>
  <si>
    <t>NETXMR 3P 1500K 11.5-480Y/277 CON E E</t>
  </si>
  <si>
    <t>U3TD3QFGPFE</t>
  </si>
  <si>
    <t xml:space="preserve">D866848E </t>
  </si>
  <si>
    <t>PADXMR 3P 2500K 12.4 480Y/277 PRO FT E E</t>
  </si>
  <si>
    <t>U3TD3RKLCRE</t>
  </si>
  <si>
    <t>D866988E</t>
  </si>
  <si>
    <t>PADXMR 3P 5000K 34 12.4/7.2 DF RAD E E</t>
  </si>
  <si>
    <t xml:space="preserve">D867010E </t>
  </si>
  <si>
    <t>2.  Add to the section-"CMP Transformer Inventory Sorted Alphabetically…." beginning Cell A105.  Once you have added to the list, then SORT by Column A (use drop down).  Save, check, then Protect Sheet.</t>
  </si>
  <si>
    <t>name</t>
  </si>
  <si>
    <t>Calculators</t>
  </si>
  <si>
    <t>3 Ph Amps</t>
  </si>
  <si>
    <t>Amps</t>
  </si>
  <si>
    <t>KWD</t>
  </si>
  <si>
    <t>PF</t>
  </si>
  <si>
    <t>3 Ph KVA</t>
  </si>
  <si>
    <t>KW</t>
  </si>
  <si>
    <t>HP</t>
  </si>
  <si>
    <t>kw</t>
  </si>
  <si>
    <t>1 PH</t>
  </si>
  <si>
    <t>1 Ph KVA</t>
  </si>
  <si>
    <r>
      <rPr>
        <b/>
        <sz val="12"/>
        <color indexed="10"/>
        <rFont val="Arial"/>
        <family val="2"/>
        <charset val="1"/>
      </rPr>
      <t xml:space="preserve">Total Expected </t>
    </r>
    <r>
      <rPr>
        <b/>
        <sz val="12"/>
        <rFont val="Arial"/>
        <family val="2"/>
        <charset val="1"/>
      </rPr>
      <t xml:space="preserve">Demand on This Transformer </t>
    </r>
  </si>
  <si>
    <t>Brief Description of Project or Additional Comments</t>
  </si>
  <si>
    <t xml:space="preserve">Rate 550 IGS P TOU </t>
  </si>
  <si>
    <t xml:space="preserve">Rate 530 IGS S TOU </t>
  </si>
  <si>
    <t xml:space="preserve">Rate 430 LGS S TOU </t>
  </si>
  <si>
    <t>Rate 480 LGS ST TOU</t>
  </si>
  <si>
    <t>Rate 340 MGS Primary</t>
  </si>
  <si>
    <t>Rate 360 MGS PrimayTOU</t>
  </si>
  <si>
    <t xml:space="preserve">Rate 300 MGS Secondary </t>
  </si>
  <si>
    <t>Rate 320 MGS Secondary TOU</t>
  </si>
  <si>
    <t>Rate 470 LGS P TOU</t>
  </si>
  <si>
    <t xml:space="preserve">Rate 210 SGS </t>
  </si>
  <si>
    <t>Rate 220 SGS TOU</t>
  </si>
  <si>
    <t>Rate 310 MGS Secondary</t>
  </si>
  <si>
    <t>Primary Line Construction</t>
  </si>
  <si>
    <t>Existing TRANSFORMER Type</t>
  </si>
  <si>
    <t>None</t>
  </si>
  <si>
    <t>Line Construction</t>
  </si>
  <si>
    <t>Padmount</t>
  </si>
  <si>
    <t>Underground Network</t>
  </si>
  <si>
    <t>Vault</t>
  </si>
  <si>
    <t>Submersible</t>
  </si>
  <si>
    <t>Network</t>
  </si>
  <si>
    <t># SERVICES FROM XFMR</t>
  </si>
  <si>
    <t>POLE/PAD #:</t>
  </si>
  <si>
    <r>
      <rPr>
        <b/>
        <sz val="10"/>
        <color indexed="10"/>
        <rFont val="Arial"/>
        <family val="2"/>
        <charset val="1"/>
      </rPr>
      <t xml:space="preserve">Existing </t>
    </r>
    <r>
      <rPr>
        <b/>
        <sz val="10"/>
        <rFont val="Arial"/>
        <family val="2"/>
        <charset val="1"/>
      </rPr>
      <t xml:space="preserve">Demand from Other Customers served by the Transformer </t>
    </r>
  </si>
  <si>
    <r>
      <rPr>
        <b/>
        <sz val="10"/>
        <color indexed="10"/>
        <rFont val="Arial"/>
        <family val="2"/>
        <charset val="1"/>
      </rPr>
      <t xml:space="preserve">Existing </t>
    </r>
    <r>
      <rPr>
        <b/>
        <sz val="10"/>
        <rFont val="Arial"/>
        <family val="2"/>
        <charset val="1"/>
      </rPr>
      <t>Demand from THIS Customer to be added to the Transformer Load</t>
    </r>
  </si>
  <si>
    <t>AMPs</t>
  </si>
  <si>
    <t>Install Transformer Size</t>
  </si>
  <si>
    <t>Pole or Pad #:</t>
  </si>
  <si>
    <t>U3TD1NUECFE</t>
  </si>
  <si>
    <t xml:space="preserve">D865553E </t>
  </si>
  <si>
    <t>PADXMR 1P 167K 12.4/7.2 240/120P FT E EF</t>
  </si>
  <si>
    <t>U3TD1NUECF</t>
  </si>
  <si>
    <t xml:space="preserve">D865553  </t>
  </si>
  <si>
    <t>1.  Add to the appropriate information to the CMP Transformer Inventory (Beginning in Cell B79).  Make sure to use the same formatting and language as well as change the Ranges for each range in line 80.   (Go into Name Manager to expand the Range-it looks for the name range-the third column of each transformer set on Row 79) Sortbyname</t>
  </si>
  <si>
    <t>Default is from ESA Tab</t>
  </si>
  <si>
    <t>New Upgrade or Relocation</t>
  </si>
  <si>
    <t>Generation</t>
  </si>
  <si>
    <t>The following information must be provided as soon as it is known.  Processing, approval and acquisition of transformers and equipment may require multiple months before service can be energized.</t>
  </si>
  <si>
    <r>
      <t xml:space="preserve">Enter </t>
    </r>
    <r>
      <rPr>
        <b/>
        <sz val="10"/>
        <color rgb="FFFF0000"/>
        <rFont val="Arial"/>
        <family val="2"/>
      </rPr>
      <t>Load Type</t>
    </r>
    <r>
      <rPr>
        <b/>
        <sz val="10"/>
        <rFont val="Arial"/>
        <family val="2"/>
      </rPr>
      <t>-Use</t>
    </r>
    <r>
      <rPr>
        <b/>
        <sz val="10"/>
        <color rgb="FFFF0000"/>
        <rFont val="Arial"/>
        <family val="2"/>
      </rPr>
      <t xml:space="preserve"> drop down</t>
    </r>
    <r>
      <rPr>
        <b/>
        <sz val="10"/>
        <rFont val="Arial"/>
        <family val="2"/>
      </rPr>
      <t xml:space="preserve"> in each cell</t>
    </r>
  </si>
  <si>
    <t xml:space="preserve">Curt Dugal </t>
  </si>
  <si>
    <t xml:space="preserve">EV Charger Host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</si>
</sst>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4" formatCode="_(&quot;$&quot;* #,##0.00_);_(&quot;$&quot;* \(#,##0.00\);_(&quot;$&quot;* &quot;-&quot;??_);_(@_)"/>
    <numFmt numFmtId="43" formatCode="_(* #,##0.00_);_(* \(#,##0.00\);_(* &quot;-&quot;??_);_(@_)"/>
    <numFmt numFmtId="164" formatCode="[&lt;=9999999]###\-####;\(###&quot;) &quot;###\-####"/>
    <numFmt numFmtId="165" formatCode="###\-###\-####\-###"/>
    <numFmt numFmtId="166" formatCode="mm/dd/yy"/>
    <numFmt numFmtId="167" formatCode="_(* #,##0.00_);_(* \(#,##0.00\);_(* \-??_);_(@_)"/>
    <numFmt numFmtId="168" formatCode="_(* #,##0.0_);_(* \(#,##0.0\);_(* \-??_);_(@_)"/>
    <numFmt numFmtId="169" formatCode="_(* #,##0_);_(* \(#,##0\);_(* \-??_);_(@_)"/>
    <numFmt numFmtId="170" formatCode="_(\$* #,##0.00_);_(\$* \(#,##0.00\);_(\$* \-??_);_(@_)"/>
    <numFmt numFmtId="171" formatCode="_(\$* #,##0_);_(\$* \(#,##0\);_(\$* \-??_);_(@_)"/>
    <numFmt numFmtId="172" formatCode="_(* #,##0_);_(* \(#,##0\);_(* &quot;-&quot;??_);_(@_)"/>
    <numFmt numFmtId="173" formatCode="_(* #,##0.0_);_(* \(#,##0.0\);_(* &quot;-&quot;?_);_(@_)"/>
    <numFmt numFmtId="174" formatCode="_(* #,##0_);_(* \(#,##0\);_(* &quot;-&quot;?_);_(@_)"/>
    <numFmt numFmtId="175" formatCode="#,##0.0_);\(#,##0.0\)"/>
    <numFmt numFmtId="176" formatCode="_(\$* #,##0.000000_);_(\$* \(#,##0.000000\);_(\$* \-??_);_(@_)"/>
    <numFmt numFmtId="177" formatCode="0.0"/>
  </numFmts>
  <fonts count="82" x14ac:knownFonts="1">
    <font>
      <sz val="10"/>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Calibri"/>
      <family val="2"/>
    </font>
    <font>
      <sz val="10"/>
      <name val="Arial"/>
      <family val="2"/>
    </font>
    <font>
      <sz val="10"/>
      <name val="Arial"/>
      <family val="2"/>
      <charset val="1"/>
    </font>
    <font>
      <b/>
      <sz val="10"/>
      <name val="Arial"/>
      <family val="2"/>
      <charset val="1"/>
    </font>
    <font>
      <b/>
      <sz val="6"/>
      <name val="Arial"/>
      <family val="2"/>
      <charset val="1"/>
    </font>
    <font>
      <sz val="8"/>
      <name val="Arial"/>
      <family val="2"/>
      <charset val="1"/>
    </font>
    <font>
      <b/>
      <sz val="9"/>
      <name val="Arial"/>
      <family val="2"/>
      <charset val="1"/>
    </font>
    <font>
      <b/>
      <sz val="8"/>
      <name val="Arial"/>
      <family val="2"/>
      <charset val="1"/>
    </font>
    <font>
      <sz val="10"/>
      <color indexed="22"/>
      <name val="Arial"/>
      <family val="2"/>
      <charset val="1"/>
    </font>
    <font>
      <sz val="10"/>
      <color indexed="9"/>
      <name val="Arial"/>
      <family val="2"/>
      <charset val="1"/>
    </font>
    <font>
      <b/>
      <sz val="10"/>
      <color indexed="22"/>
      <name val="Arial"/>
      <family val="2"/>
      <charset val="1"/>
    </font>
    <font>
      <sz val="8"/>
      <color indexed="22"/>
      <name val="Arial"/>
      <family val="2"/>
      <charset val="1"/>
    </font>
    <font>
      <u/>
      <sz val="8"/>
      <color indexed="22"/>
      <name val="Arial"/>
      <family val="2"/>
      <charset val="1"/>
    </font>
    <font>
      <u/>
      <sz val="10"/>
      <color indexed="12"/>
      <name val="Arial"/>
      <family val="2"/>
      <charset val="1"/>
    </font>
    <font>
      <b/>
      <sz val="8"/>
      <color indexed="22"/>
      <name val="Arial"/>
      <family val="2"/>
      <charset val="1"/>
    </font>
    <font>
      <sz val="9"/>
      <name val="Arial"/>
      <family val="2"/>
      <charset val="1"/>
    </font>
    <font>
      <sz val="10"/>
      <name val="Arial"/>
      <family val="2"/>
    </font>
    <font>
      <b/>
      <sz val="8"/>
      <name val="Arial"/>
      <family val="2"/>
    </font>
    <font>
      <b/>
      <sz val="10"/>
      <name val="Arial"/>
      <family val="2"/>
    </font>
    <font>
      <u/>
      <sz val="10"/>
      <color indexed="12"/>
      <name val="Arial"/>
      <family val="2"/>
    </font>
    <font>
      <sz val="9"/>
      <color indexed="81"/>
      <name val="Tahoma"/>
      <family val="2"/>
    </font>
    <font>
      <b/>
      <sz val="9"/>
      <color indexed="81"/>
      <name val="Tahoma"/>
      <family val="2"/>
    </font>
    <font>
      <sz val="10"/>
      <color indexed="22"/>
      <name val="Arial"/>
      <family val="2"/>
    </font>
    <font>
      <b/>
      <sz val="8"/>
      <color indexed="22"/>
      <name val="Times New Roman"/>
      <family val="1"/>
    </font>
    <font>
      <b/>
      <sz val="10"/>
      <color indexed="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charset val="1"/>
    </font>
    <font>
      <b/>
      <sz val="11"/>
      <name val="Arial"/>
      <family val="2"/>
      <charset val="1"/>
    </font>
    <font>
      <b/>
      <sz val="11"/>
      <name val="Arial"/>
      <family val="2"/>
    </font>
    <font>
      <sz val="8"/>
      <color indexed="22"/>
      <name val="Arial"/>
      <family val="2"/>
    </font>
    <font>
      <b/>
      <sz val="9"/>
      <name val="Arial"/>
      <family val="2"/>
    </font>
    <font>
      <sz val="11"/>
      <color theme="1"/>
      <name val="Calibri"/>
      <family val="2"/>
      <scheme val="minor"/>
    </font>
    <font>
      <sz val="10"/>
      <color theme="0"/>
      <name val="Arial"/>
      <family val="2"/>
    </font>
    <font>
      <sz val="10"/>
      <color rgb="FF9C0006"/>
      <name val="Times New Roman"/>
      <family val="2"/>
    </font>
    <font>
      <sz val="10"/>
      <color theme="1"/>
      <name val="Times New Roman"/>
      <family val="2"/>
    </font>
    <font>
      <b/>
      <sz val="11"/>
      <color theme="1"/>
      <name val="Calibri"/>
      <family val="2"/>
      <scheme val="minor"/>
    </font>
    <font>
      <sz val="8"/>
      <color rgb="FF9C0006"/>
      <name val="Times New Roman"/>
      <family val="2"/>
    </font>
    <font>
      <sz val="10"/>
      <color theme="0" tint="-0.14999847407452621"/>
      <name val="Arial"/>
      <family val="2"/>
    </font>
    <font>
      <b/>
      <sz val="10"/>
      <color rgb="FFFF0000"/>
      <name val="Arial"/>
      <family val="2"/>
    </font>
    <font>
      <b/>
      <sz val="12"/>
      <color theme="1"/>
      <name val="Calibri"/>
      <family val="2"/>
      <scheme val="minor"/>
    </font>
    <font>
      <b/>
      <sz val="10"/>
      <color theme="0" tint="-0.14999847407452621"/>
      <name val="Arial"/>
      <family val="2"/>
    </font>
    <font>
      <sz val="10"/>
      <color rgb="FF006100"/>
      <name val="Arial"/>
      <family val="2"/>
    </font>
    <font>
      <b/>
      <sz val="10"/>
      <color theme="1"/>
      <name val="Arial"/>
      <family val="2"/>
    </font>
    <font>
      <u/>
      <sz val="10"/>
      <color theme="10"/>
      <name val="Arial"/>
      <family val="2"/>
    </font>
    <font>
      <b/>
      <sz val="12"/>
      <name val="Arial"/>
      <family val="2"/>
      <charset val="1"/>
    </font>
    <font>
      <sz val="12"/>
      <name val="Arial"/>
      <family val="2"/>
      <charset val="1"/>
    </font>
    <font>
      <b/>
      <sz val="12"/>
      <color indexed="10"/>
      <name val="Arial"/>
      <family val="2"/>
      <charset val="1"/>
    </font>
    <font>
      <sz val="12"/>
      <color theme="1"/>
      <name val="Arial"/>
      <family val="2"/>
      <charset val="1"/>
    </font>
    <font>
      <b/>
      <sz val="12"/>
      <color theme="0" tint="-0.14999847407452621"/>
      <name val="Arial"/>
      <family val="2"/>
      <charset val="1"/>
    </font>
    <font>
      <sz val="10"/>
      <name val="Arial"/>
      <family val="2"/>
    </font>
    <font>
      <sz val="6"/>
      <color indexed="22"/>
      <name val="Arial"/>
      <family val="2"/>
      <charset val="1"/>
    </font>
    <font>
      <sz val="8"/>
      <name val="Arial"/>
      <family val="2"/>
    </font>
    <font>
      <sz val="6"/>
      <name val="Arial"/>
      <family val="2"/>
    </font>
    <font>
      <b/>
      <sz val="10"/>
      <color indexed="10"/>
      <name val="Arial"/>
      <family val="2"/>
      <charset val="1"/>
    </font>
    <font>
      <b/>
      <sz val="6"/>
      <name val="Arial"/>
      <family val="2"/>
    </font>
    <font>
      <sz val="6"/>
      <name val="Arial"/>
      <family val="2"/>
      <charset val="1"/>
    </font>
    <font>
      <sz val="9"/>
      <color rgb="FFFF0000"/>
      <name val="Arial"/>
      <family val="2"/>
      <charset val="1"/>
    </font>
    <font>
      <sz val="11"/>
      <color theme="1"/>
      <name val="Calibri"/>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31"/>
      </patternFill>
    </fill>
    <fill>
      <patternFill patternType="solid">
        <fgColor indexed="9"/>
        <bgColor indexed="26"/>
      </patternFill>
    </fill>
    <fill>
      <patternFill patternType="solid">
        <fgColor theme="6"/>
      </patternFill>
    </fill>
    <fill>
      <patternFill patternType="solid">
        <fgColor rgb="FFFFC7CE"/>
      </patternFill>
    </fill>
    <fill>
      <patternFill patternType="solid">
        <fgColor rgb="FF92D050"/>
        <bgColor indexed="26"/>
      </patternFill>
    </fill>
    <fill>
      <patternFill patternType="solid">
        <fgColor rgb="FF92D050"/>
        <bgColor indexed="64"/>
      </patternFill>
    </fill>
    <fill>
      <patternFill patternType="solid">
        <fgColor theme="2"/>
        <bgColor indexed="64"/>
      </patternFill>
    </fill>
    <fill>
      <patternFill patternType="solid">
        <fgColor theme="2"/>
        <bgColor indexed="26"/>
      </patternFill>
    </fill>
    <fill>
      <patternFill patternType="solid">
        <fgColor theme="2"/>
        <bgColor indexed="31"/>
      </patternFill>
    </fill>
    <fill>
      <patternFill patternType="solid">
        <fgColor theme="2"/>
        <bgColor indexed="41"/>
      </patternFill>
    </fill>
    <fill>
      <patternFill patternType="solid">
        <fgColor rgb="FFFF0000"/>
        <bgColor indexed="64"/>
      </patternFill>
    </fill>
    <fill>
      <patternFill patternType="solid">
        <fgColor rgb="FFFFFF00"/>
        <bgColor indexed="26"/>
      </patternFill>
    </fill>
    <fill>
      <patternFill patternType="solid">
        <fgColor rgb="FFFFFF00"/>
        <bgColor indexed="64"/>
      </patternFill>
    </fill>
    <fill>
      <patternFill patternType="solid">
        <fgColor rgb="FFFFFF00"/>
        <bgColor indexed="41"/>
      </patternFill>
    </fill>
    <fill>
      <patternFill patternType="solid">
        <fgColor theme="0"/>
        <bgColor indexed="41"/>
      </patternFill>
    </fill>
    <fill>
      <patternFill patternType="solid">
        <fgColor theme="6" tint="0.39997558519241921"/>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indexed="22"/>
        <bgColor indexed="64"/>
      </patternFill>
    </fill>
    <fill>
      <patternFill patternType="solid">
        <fgColor indexed="13"/>
        <bgColor indexed="64"/>
      </patternFill>
    </fill>
    <fill>
      <patternFill patternType="solid">
        <fgColor theme="2" tint="-9.9978637043366805E-2"/>
        <bgColor indexed="64"/>
      </patternFill>
    </fill>
    <fill>
      <patternFill patternType="solid">
        <fgColor theme="0" tint="-0.249977111117893"/>
        <bgColor indexed="64"/>
      </patternFill>
    </fill>
  </fills>
  <borders count="1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64"/>
      </left>
      <right style="medium">
        <color indexed="64"/>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bottom style="thin">
        <color indexed="8"/>
      </bottom>
      <diagonal/>
    </border>
    <border>
      <left style="thin">
        <color indexed="8"/>
      </left>
      <right style="medium">
        <color indexed="64"/>
      </right>
      <top style="thin">
        <color indexed="8"/>
      </top>
      <bottom style="medium">
        <color indexed="64"/>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right style="thin">
        <color indexed="8"/>
      </right>
      <top style="thin">
        <color indexed="8"/>
      </top>
      <bottom style="thin">
        <color indexed="8"/>
      </bottom>
      <diagonal/>
    </border>
    <border>
      <left/>
      <right/>
      <top/>
      <bottom style="thin">
        <color indexed="8"/>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8"/>
      </left>
      <right/>
      <top/>
      <bottom style="medium">
        <color indexed="8"/>
      </bottom>
      <diagonal/>
    </border>
    <border>
      <left/>
      <right/>
      <top style="medium">
        <color indexed="64"/>
      </top>
      <bottom style="thin">
        <color indexed="8"/>
      </bottom>
      <diagonal/>
    </border>
    <border>
      <left/>
      <right style="medium">
        <color indexed="64"/>
      </right>
      <top style="thin">
        <color indexed="8"/>
      </top>
      <bottom style="thin">
        <color indexed="8"/>
      </bottom>
      <diagonal/>
    </border>
    <border>
      <left style="thin">
        <color indexed="8"/>
      </left>
      <right style="medium">
        <color indexed="64"/>
      </right>
      <top/>
      <bottom/>
      <diagonal/>
    </border>
    <border>
      <left style="thin">
        <color indexed="64"/>
      </left>
      <right style="thin">
        <color indexed="64"/>
      </right>
      <top/>
      <bottom style="thin">
        <color indexed="64"/>
      </bottom>
      <diagonal/>
    </border>
    <border>
      <left/>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8"/>
      </right>
      <top style="medium">
        <color indexed="64"/>
      </top>
      <bottom/>
      <diagonal/>
    </border>
    <border>
      <left style="medium">
        <color indexed="64"/>
      </left>
      <right style="medium">
        <color indexed="8"/>
      </right>
      <top/>
      <bottom/>
      <diagonal/>
    </border>
    <border>
      <left style="medium">
        <color indexed="64"/>
      </left>
      <right style="medium">
        <color indexed="8"/>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8"/>
      </left>
      <right/>
      <top style="medium">
        <color indexed="64"/>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thin">
        <color indexed="8"/>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style="medium">
        <color indexed="64"/>
      </right>
      <top/>
      <bottom style="thin">
        <color indexed="64"/>
      </bottom>
      <diagonal/>
    </border>
    <border>
      <left style="thin">
        <color indexed="8"/>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8"/>
      </bottom>
      <diagonal/>
    </border>
    <border>
      <left style="thin">
        <color indexed="8"/>
      </left>
      <right/>
      <top/>
      <bottom/>
      <diagonal/>
    </border>
    <border>
      <left style="medium">
        <color indexed="64"/>
      </left>
      <right style="medium">
        <color indexed="64"/>
      </right>
      <top/>
      <bottom/>
      <diagonal/>
    </border>
    <border>
      <left style="thin">
        <color indexed="64"/>
      </left>
      <right style="medium">
        <color indexed="64"/>
      </right>
      <top style="thin">
        <color indexed="8"/>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8"/>
      </right>
      <top style="thin">
        <color indexed="8"/>
      </top>
      <bottom style="medium">
        <color indexed="64"/>
      </bottom>
      <diagonal/>
    </border>
    <border>
      <left/>
      <right/>
      <top/>
      <bottom style="thin">
        <color indexed="64"/>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8"/>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8"/>
      </top>
      <bottom style="thin">
        <color indexed="8"/>
      </bottom>
      <diagonal/>
    </border>
    <border>
      <left style="medium">
        <color indexed="8"/>
      </left>
      <right/>
      <top style="medium">
        <color indexed="8"/>
      </top>
      <bottom style="medium">
        <color indexed="8"/>
      </bottom>
      <diagonal/>
    </border>
    <border>
      <left style="thin">
        <color indexed="8"/>
      </left>
      <right style="medium">
        <color indexed="8"/>
      </right>
      <top style="medium">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medium">
        <color indexed="8"/>
      </right>
      <top style="thin">
        <color indexed="8"/>
      </top>
      <bottom style="thin">
        <color indexed="8"/>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8"/>
      </left>
      <right style="medium">
        <color indexed="64"/>
      </right>
      <top style="medium">
        <color indexed="64"/>
      </top>
      <bottom style="medium">
        <color indexed="64"/>
      </bottom>
      <diagonal/>
    </border>
    <border>
      <left/>
      <right style="thin">
        <color indexed="8"/>
      </right>
      <top style="thin">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8"/>
      </bottom>
      <diagonal/>
    </border>
    <border>
      <left style="thin">
        <color indexed="64"/>
      </left>
      <right style="medium">
        <color indexed="64"/>
      </right>
      <top style="thin">
        <color indexed="64"/>
      </top>
      <bottom style="thin">
        <color indexed="64"/>
      </bottom>
      <diagonal/>
    </border>
    <border>
      <left style="medium">
        <color indexed="64"/>
      </left>
      <right/>
      <top style="medium">
        <color indexed="8"/>
      </top>
      <bottom style="thin">
        <color indexed="8"/>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style="medium">
        <color indexed="8"/>
      </bottom>
      <diagonal/>
    </border>
    <border>
      <left style="medium">
        <color indexed="64"/>
      </left>
      <right/>
      <top style="medium">
        <color indexed="8"/>
      </top>
      <bottom style="medium">
        <color indexed="8"/>
      </bottom>
      <diagonal/>
    </border>
    <border>
      <left style="medium">
        <color indexed="64"/>
      </left>
      <right/>
      <top style="medium">
        <color indexed="8"/>
      </top>
      <bottom style="medium">
        <color indexed="64"/>
      </bottom>
      <diagonal/>
    </border>
    <border>
      <left style="medium">
        <color indexed="64"/>
      </left>
      <right style="thin">
        <color indexed="8"/>
      </right>
      <top style="thin">
        <color indexed="8"/>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8"/>
      </bottom>
      <diagonal/>
    </border>
    <border>
      <left style="medium">
        <color indexed="64"/>
      </left>
      <right/>
      <top style="medium">
        <color indexed="64"/>
      </top>
      <bottom style="medium">
        <color indexed="8"/>
      </bottom>
      <diagonal/>
    </border>
    <border>
      <left style="thin">
        <color indexed="64"/>
      </left>
      <right style="thin">
        <color indexed="8"/>
      </right>
      <top style="thin">
        <color indexed="64"/>
      </top>
      <bottom style="medium">
        <color indexed="64"/>
      </bottom>
      <diagonal/>
    </border>
    <border>
      <left style="thin">
        <color indexed="8"/>
      </left>
      <right style="thin">
        <color indexed="8"/>
      </right>
      <top style="thin">
        <color indexed="64"/>
      </top>
      <bottom style="medium">
        <color indexed="64"/>
      </bottom>
      <diagonal/>
    </border>
    <border>
      <left style="thin">
        <color indexed="8"/>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8"/>
      </right>
      <top style="medium">
        <color indexed="64"/>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64"/>
      </bottom>
      <diagonal/>
    </border>
  </borders>
  <cellStyleXfs count="308">
    <xf numFmtId="0" fontId="0" fillId="0" borderId="0"/>
    <xf numFmtId="0" fontId="33" fillId="2" borderId="0" applyNumberFormat="0" applyBorder="0" applyAlignment="0" applyProtection="0"/>
    <xf numFmtId="0" fontId="7" fillId="2" borderId="0" applyNumberFormat="0" applyBorder="0" applyAlignment="0" applyProtection="0"/>
    <xf numFmtId="0" fontId="33" fillId="3" borderId="0" applyNumberFormat="0" applyBorder="0" applyAlignment="0" applyProtection="0"/>
    <xf numFmtId="0" fontId="7" fillId="3" borderId="0" applyNumberFormat="0" applyBorder="0" applyAlignment="0" applyProtection="0"/>
    <xf numFmtId="0" fontId="33" fillId="4" borderId="0" applyNumberFormat="0" applyBorder="0" applyAlignment="0" applyProtection="0"/>
    <xf numFmtId="0" fontId="7" fillId="4" borderId="0" applyNumberFormat="0" applyBorder="0" applyAlignment="0" applyProtection="0"/>
    <xf numFmtId="0" fontId="33" fillId="5" borderId="0" applyNumberFormat="0" applyBorder="0" applyAlignment="0" applyProtection="0"/>
    <xf numFmtId="0" fontId="7" fillId="5" borderId="0" applyNumberFormat="0" applyBorder="0" applyAlignment="0" applyProtection="0"/>
    <xf numFmtId="0" fontId="33" fillId="6" borderId="0" applyNumberFormat="0" applyBorder="0" applyAlignment="0" applyProtection="0"/>
    <xf numFmtId="0" fontId="7" fillId="6" borderId="0" applyNumberFormat="0" applyBorder="0" applyAlignment="0" applyProtection="0"/>
    <xf numFmtId="0" fontId="33" fillId="7" borderId="0" applyNumberFormat="0" applyBorder="0" applyAlignment="0" applyProtection="0"/>
    <xf numFmtId="0" fontId="7" fillId="7" borderId="0" applyNumberFormat="0" applyBorder="0" applyAlignment="0" applyProtection="0"/>
    <xf numFmtId="0" fontId="33" fillId="8" borderId="0" applyNumberFormat="0" applyBorder="0" applyAlignment="0" applyProtection="0"/>
    <xf numFmtId="0" fontId="7" fillId="8" borderId="0" applyNumberFormat="0" applyBorder="0" applyAlignment="0" applyProtection="0"/>
    <xf numFmtId="0" fontId="33" fillId="9" borderId="0" applyNumberFormat="0" applyBorder="0" applyAlignment="0" applyProtection="0"/>
    <xf numFmtId="0" fontId="7" fillId="9" borderId="0" applyNumberFormat="0" applyBorder="0" applyAlignment="0" applyProtection="0"/>
    <xf numFmtId="0" fontId="33" fillId="10" borderId="0" applyNumberFormat="0" applyBorder="0" applyAlignment="0" applyProtection="0"/>
    <xf numFmtId="0" fontId="7" fillId="10" borderId="0" applyNumberFormat="0" applyBorder="0" applyAlignment="0" applyProtection="0"/>
    <xf numFmtId="0" fontId="33" fillId="5" borderId="0" applyNumberFormat="0" applyBorder="0" applyAlignment="0" applyProtection="0"/>
    <xf numFmtId="0" fontId="7" fillId="5" borderId="0" applyNumberFormat="0" applyBorder="0" applyAlignment="0" applyProtection="0"/>
    <xf numFmtId="0" fontId="33" fillId="8" borderId="0" applyNumberFormat="0" applyBorder="0" applyAlignment="0" applyProtection="0"/>
    <xf numFmtId="0" fontId="7" fillId="8" borderId="0" applyNumberFormat="0" applyBorder="0" applyAlignment="0" applyProtection="0"/>
    <xf numFmtId="0" fontId="33" fillId="11" borderId="0" applyNumberFormat="0" applyBorder="0" applyAlignment="0" applyProtection="0"/>
    <xf numFmtId="0" fontId="7"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56" fillId="26"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57" fillId="27"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167" fontId="9" fillId="0" borderId="0"/>
    <xf numFmtId="43" fontId="8"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170" fontId="9" fillId="0" borderId="0"/>
    <xf numFmtId="44" fontId="8" fillId="0" borderId="0" applyFont="0" applyFill="0" applyBorder="0" applyAlignment="0" applyProtection="0"/>
    <xf numFmtId="44" fontId="23" fillId="0" borderId="0" applyFont="0" applyFill="0" applyBorder="0" applyAlignment="0" applyProtection="0"/>
    <xf numFmtId="44" fontId="8" fillId="0" borderId="0" applyFont="0" applyFill="0" applyBorder="0" applyAlignment="0" applyProtection="0"/>
    <xf numFmtId="44" fontId="32" fillId="0" borderId="0" applyFont="0" applyFill="0" applyBorder="0" applyAlignment="0" applyProtection="0"/>
    <xf numFmtId="44" fontId="8" fillId="0" borderId="0" applyFont="0" applyFill="0" applyBorder="0" applyAlignment="0" applyProtection="0"/>
    <xf numFmtId="0" fontId="9" fillId="0" borderId="0"/>
    <xf numFmtId="0" fontId="38"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20" fillId="0" borderId="0"/>
    <xf numFmtId="0" fontId="26" fillId="0" borderId="0" applyNumberFormat="0" applyFill="0" applyBorder="0" applyAlignment="0" applyProtection="0">
      <alignment vertical="top"/>
      <protection locked="0"/>
    </xf>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0" fontId="8" fillId="0" borderId="0"/>
    <xf numFmtId="0" fontId="23" fillId="0" borderId="0"/>
    <xf numFmtId="0" fontId="8" fillId="0" borderId="0"/>
    <xf numFmtId="0" fontId="32" fillId="0" borderId="0"/>
    <xf numFmtId="0" fontId="55" fillId="0" borderId="0"/>
    <xf numFmtId="0" fontId="8" fillId="0" borderId="0"/>
    <xf numFmtId="0" fontId="58" fillId="0" borderId="0"/>
    <xf numFmtId="0" fontId="58" fillId="0" borderId="0"/>
    <xf numFmtId="0" fontId="8" fillId="23" borderId="7" applyNumberFormat="0" applyFont="0" applyAlignment="0" applyProtection="0"/>
    <xf numFmtId="0" fontId="46" fillId="20" borderId="8" applyNumberFormat="0" applyAlignment="0" applyProtection="0"/>
    <xf numFmtId="9" fontId="9" fillId="0" borderId="0"/>
    <xf numFmtId="9" fontId="8" fillId="0" borderId="0" applyFont="0" applyFill="0" applyBorder="0" applyAlignment="0" applyProtection="0"/>
    <xf numFmtId="9" fontId="23"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8" fillId="0" borderId="0"/>
    <xf numFmtId="0" fontId="67" fillId="0" borderId="0" applyNumberFormat="0" applyFill="0" applyBorder="0" applyAlignment="0" applyProtection="0"/>
    <xf numFmtId="0" fontId="6" fillId="0" borderId="0"/>
    <xf numFmtId="0" fontId="58" fillId="0" borderId="0"/>
    <xf numFmtId="0" fontId="8" fillId="0" borderId="0"/>
    <xf numFmtId="167" fontId="9" fillId="0" borderId="0"/>
    <xf numFmtId="170" fontId="9" fillId="0" borderId="0"/>
    <xf numFmtId="44" fontId="8" fillId="0" borderId="0" applyFont="0" applyFill="0" applyBorder="0" applyAlignment="0" applyProtection="0"/>
    <xf numFmtId="0" fontId="20" fillId="0" borderId="0"/>
    <xf numFmtId="0" fontId="8" fillId="0" borderId="0"/>
    <xf numFmtId="9" fontId="9" fillId="0" borderId="0"/>
    <xf numFmtId="9" fontId="8" fillId="0" borderId="0" applyFont="0" applyFill="0" applyBorder="0" applyAlignment="0" applyProtection="0"/>
    <xf numFmtId="0" fontId="57" fillId="27" borderId="0" applyNumberFormat="0" applyBorder="0" applyAlignment="0" applyProtection="0"/>
    <xf numFmtId="0" fontId="8" fillId="0" borderId="0"/>
    <xf numFmtId="0" fontId="58" fillId="0" borderId="0"/>
    <xf numFmtId="0" fontId="56" fillId="26" borderId="0" applyNumberFormat="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5" fillId="43" borderId="0" applyNumberFormat="0" applyBorder="0" applyAlignment="0" applyProtection="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73"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5" fillId="0" borderId="0"/>
    <xf numFmtId="0" fontId="73" fillId="0" borderId="0"/>
    <xf numFmtId="0" fontId="5" fillId="0" borderId="0"/>
    <xf numFmtId="0" fontId="5" fillId="0" borderId="0"/>
    <xf numFmtId="0" fontId="5" fillId="0" borderId="0"/>
    <xf numFmtId="0" fontId="5" fillId="0" borderId="0"/>
    <xf numFmtId="0" fontId="5" fillId="0" borderId="0"/>
    <xf numFmtId="44" fontId="5" fillId="0" borderId="0" applyFont="0" applyFill="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3" fillId="0" borderId="0"/>
    <xf numFmtId="43"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cellStyleXfs>
  <cellXfs count="542">
    <xf numFmtId="0" fontId="0" fillId="0" borderId="0" xfId="0"/>
    <xf numFmtId="0" fontId="10" fillId="0" borderId="0" xfId="54" applyFont="1"/>
    <xf numFmtId="0" fontId="9" fillId="0" borderId="0" xfId="54"/>
    <xf numFmtId="0" fontId="11" fillId="0" borderId="0" xfId="54" applyFont="1"/>
    <xf numFmtId="0" fontId="12" fillId="0" borderId="0" xfId="54" applyFont="1"/>
    <xf numFmtId="0" fontId="12" fillId="0" borderId="0" xfId="54" applyFont="1" applyAlignment="1">
      <alignment horizontal="center" wrapText="1"/>
    </xf>
    <xf numFmtId="0" fontId="14" fillId="0" borderId="0" xfId="54" applyFont="1"/>
    <xf numFmtId="0" fontId="10" fillId="0" borderId="0" xfId="54" applyFont="1" applyAlignment="1">
      <alignment wrapText="1"/>
    </xf>
    <xf numFmtId="0" fontId="9" fillId="0" borderId="0" xfId="54" applyAlignment="1">
      <alignment wrapText="1"/>
    </xf>
    <xf numFmtId="0" fontId="12" fillId="0" borderId="0" xfId="54" applyFont="1" applyAlignment="1">
      <alignment wrapText="1"/>
    </xf>
    <xf numFmtId="0" fontId="12" fillId="0" borderId="0" xfId="54" applyFont="1" applyAlignment="1">
      <alignment horizontal="left" wrapText="1"/>
    </xf>
    <xf numFmtId="0" fontId="10" fillId="0" borderId="0" xfId="54" applyFont="1" applyAlignment="1">
      <alignment horizontal="left"/>
    </xf>
    <xf numFmtId="0" fontId="15" fillId="0" borderId="0" xfId="54" applyFont="1"/>
    <xf numFmtId="0" fontId="17" fillId="0" borderId="0" xfId="54" applyFont="1"/>
    <xf numFmtId="0" fontId="15" fillId="0" borderId="0" xfId="54" applyFont="1" applyAlignment="1">
      <alignment wrapText="1"/>
    </xf>
    <xf numFmtId="0" fontId="18" fillId="0" borderId="0" xfId="54" applyFont="1"/>
    <xf numFmtId="9" fontId="18" fillId="0" borderId="0" xfId="76" applyFont="1"/>
    <xf numFmtId="1" fontId="18" fillId="0" borderId="0" xfId="54" applyNumberFormat="1" applyFont="1"/>
    <xf numFmtId="164" fontId="18" fillId="0" borderId="0" xfId="54" applyNumberFormat="1" applyFont="1"/>
    <xf numFmtId="0" fontId="19" fillId="0" borderId="0" xfId="61" applyFont="1"/>
    <xf numFmtId="0" fontId="21" fillId="0" borderId="0" xfId="54" applyFont="1"/>
    <xf numFmtId="0" fontId="18" fillId="0" borderId="0" xfId="54" applyFont="1" applyAlignment="1">
      <alignment horizontal="left"/>
    </xf>
    <xf numFmtId="0" fontId="25" fillId="29" borderId="12" xfId="54" applyFont="1" applyFill="1" applyBorder="1" applyAlignment="1">
      <alignment wrapText="1"/>
    </xf>
    <xf numFmtId="0" fontId="24" fillId="0" borderId="0" xfId="54" applyFont="1" applyAlignment="1">
      <alignment wrapText="1"/>
    </xf>
    <xf numFmtId="0" fontId="25" fillId="0" borderId="0" xfId="54" applyFont="1" applyAlignment="1">
      <alignment wrapText="1"/>
    </xf>
    <xf numFmtId="0" fontId="18" fillId="0" borderId="0" xfId="54" quotePrefix="1" applyFont="1"/>
    <xf numFmtId="0" fontId="25" fillId="0" borderId="0" xfId="54" applyFont="1"/>
    <xf numFmtId="173" fontId="9" fillId="30" borderId="0" xfId="54" applyNumberFormat="1" applyFill="1"/>
    <xf numFmtId="169" fontId="9" fillId="30" borderId="0" xfId="42" applyNumberFormat="1" applyFill="1"/>
    <xf numFmtId="0" fontId="30" fillId="0" borderId="0" xfId="0" applyFont="1" applyAlignment="1">
      <alignment horizontal="center"/>
    </xf>
    <xf numFmtId="0" fontId="9" fillId="30" borderId="0" xfId="54" applyFill="1" applyAlignment="1">
      <alignment horizontal="right"/>
    </xf>
    <xf numFmtId="169" fontId="25" fillId="30" borderId="0" xfId="42" applyNumberFormat="1" applyFont="1" applyFill="1"/>
    <xf numFmtId="1" fontId="25" fillId="30" borderId="0" xfId="54" applyNumberFormat="1" applyFont="1" applyFill="1"/>
    <xf numFmtId="174" fontId="9" fillId="30" borderId="0" xfId="54" applyNumberFormat="1" applyFill="1"/>
    <xf numFmtId="0" fontId="29" fillId="0" borderId="0" xfId="0" applyFont="1"/>
    <xf numFmtId="0" fontId="12" fillId="0" borderId="0" xfId="54" applyFont="1" applyAlignment="1">
      <alignment horizontal="left"/>
    </xf>
    <xf numFmtId="168" fontId="9" fillId="31" borderId="18" xfId="42" applyNumberFormat="1" applyFill="1" applyBorder="1" applyAlignment="1">
      <alignment horizontal="right"/>
    </xf>
    <xf numFmtId="168" fontId="9" fillId="31" borderId="19" xfId="42" applyNumberFormat="1" applyFill="1" applyBorder="1" applyAlignment="1">
      <alignment horizontal="right"/>
    </xf>
    <xf numFmtId="169" fontId="9" fillId="31" borderId="19" xfId="42" applyNumberFormat="1" applyFill="1" applyBorder="1" applyAlignment="1">
      <alignment horizontal="right"/>
    </xf>
    <xf numFmtId="0" fontId="12" fillId="31" borderId="20" xfId="54" applyFont="1" applyFill="1" applyBorder="1" applyAlignment="1">
      <alignment horizontal="left"/>
    </xf>
    <xf numFmtId="169" fontId="9" fillId="31" borderId="12" xfId="42" applyNumberFormat="1" applyFill="1" applyBorder="1" applyAlignment="1">
      <alignment horizontal="right"/>
    </xf>
    <xf numFmtId="0" fontId="12" fillId="31" borderId="21" xfId="0" applyFont="1" applyFill="1" applyBorder="1" applyAlignment="1">
      <alignment horizontal="left"/>
    </xf>
    <xf numFmtId="168" fontId="9" fillId="31" borderId="13" xfId="42" applyNumberFormat="1" applyFill="1" applyBorder="1" applyAlignment="1">
      <alignment horizontal="right"/>
    </xf>
    <xf numFmtId="168" fontId="9" fillId="31" borderId="10" xfId="42" applyNumberFormat="1" applyFill="1" applyBorder="1" applyAlignment="1">
      <alignment horizontal="right"/>
    </xf>
    <xf numFmtId="169" fontId="9" fillId="31" borderId="10" xfId="42" applyNumberFormat="1" applyFill="1" applyBorder="1" applyAlignment="1">
      <alignment horizontal="right"/>
    </xf>
    <xf numFmtId="0" fontId="12" fillId="31" borderId="11" xfId="54" applyFont="1" applyFill="1" applyBorder="1" applyAlignment="1">
      <alignment horizontal="left"/>
    </xf>
    <xf numFmtId="0" fontId="12" fillId="31" borderId="22" xfId="0" applyFont="1" applyFill="1" applyBorder="1" applyAlignment="1">
      <alignment horizontal="left"/>
    </xf>
    <xf numFmtId="0" fontId="12" fillId="31" borderId="22" xfId="54" applyFont="1" applyFill="1" applyBorder="1" applyAlignment="1">
      <alignment horizontal="left"/>
    </xf>
    <xf numFmtId="168" fontId="25" fillId="31" borderId="13" xfId="42" applyNumberFormat="1" applyFont="1" applyFill="1" applyBorder="1" applyAlignment="1">
      <alignment horizontal="right"/>
    </xf>
    <xf numFmtId="168" fontId="25" fillId="31" borderId="10" xfId="42" applyNumberFormat="1" applyFont="1" applyFill="1" applyBorder="1" applyAlignment="1">
      <alignment horizontal="right"/>
    </xf>
    <xf numFmtId="169" fontId="25" fillId="31" borderId="10" xfId="42" applyNumberFormat="1" applyFont="1" applyFill="1" applyBorder="1" applyAlignment="1">
      <alignment horizontal="right"/>
    </xf>
    <xf numFmtId="0" fontId="24" fillId="31" borderId="14" xfId="54" applyFont="1" applyFill="1" applyBorder="1" applyAlignment="1">
      <alignment horizontal="left"/>
    </xf>
    <xf numFmtId="168" fontId="25" fillId="31" borderId="15" xfId="42" applyNumberFormat="1" applyFont="1" applyFill="1" applyBorder="1" applyAlignment="1">
      <alignment horizontal="right"/>
    </xf>
    <xf numFmtId="168" fontId="25" fillId="31" borderId="16" xfId="42" applyNumberFormat="1" applyFont="1" applyFill="1" applyBorder="1" applyAlignment="1">
      <alignment horizontal="right"/>
    </xf>
    <xf numFmtId="169" fontId="25" fillId="31" borderId="16" xfId="42" applyNumberFormat="1" applyFont="1" applyFill="1" applyBorder="1" applyAlignment="1">
      <alignment horizontal="right"/>
    </xf>
    <xf numFmtId="0" fontId="24" fillId="31" borderId="16" xfId="54" applyFont="1" applyFill="1" applyBorder="1" applyAlignment="1">
      <alignment horizontal="left"/>
    </xf>
    <xf numFmtId="169" fontId="25" fillId="31" borderId="17" xfId="42" applyNumberFormat="1" applyFont="1" applyFill="1" applyBorder="1" applyAlignment="1">
      <alignment horizontal="right"/>
    </xf>
    <xf numFmtId="169" fontId="9" fillId="31" borderId="23" xfId="42" applyNumberFormat="1" applyFill="1" applyBorder="1" applyAlignment="1">
      <alignment horizontal="right"/>
    </xf>
    <xf numFmtId="0" fontId="9" fillId="30" borderId="12" xfId="54" applyFill="1" applyBorder="1"/>
    <xf numFmtId="0" fontId="10" fillId="30" borderId="0" xfId="54" applyFont="1" applyFill="1" applyAlignment="1">
      <alignment wrapText="1"/>
    </xf>
    <xf numFmtId="0" fontId="25" fillId="29" borderId="26" xfId="54" applyFont="1" applyFill="1" applyBorder="1" applyAlignment="1">
      <alignment wrapText="1"/>
    </xf>
    <xf numFmtId="173" fontId="9" fillId="29" borderId="27" xfId="54" applyNumberFormat="1" applyFill="1" applyBorder="1"/>
    <xf numFmtId="169" fontId="9" fillId="29" borderId="28" xfId="42" applyNumberFormat="1" applyFill="1" applyBorder="1"/>
    <xf numFmtId="0" fontId="9" fillId="30" borderId="29" xfId="54" applyFill="1" applyBorder="1"/>
    <xf numFmtId="164" fontId="12" fillId="32" borderId="30" xfId="54" applyNumberFormat="1" applyFont="1" applyFill="1" applyBorder="1" applyAlignment="1">
      <alignment horizontal="left" wrapText="1"/>
    </xf>
    <xf numFmtId="169" fontId="9" fillId="0" borderId="0" xfId="42" applyNumberFormat="1"/>
    <xf numFmtId="164" fontId="12" fillId="0" borderId="30" xfId="54" applyNumberFormat="1" applyFont="1" applyBorder="1" applyAlignment="1">
      <alignment horizontal="left" wrapText="1"/>
    </xf>
    <xf numFmtId="0" fontId="12" fillId="0" borderId="30" xfId="54" applyFont="1" applyBorder="1" applyAlignment="1">
      <alignment horizontal="left"/>
    </xf>
    <xf numFmtId="0" fontId="12" fillId="0" borderId="0" xfId="54" applyFont="1" applyAlignment="1">
      <alignment horizontal="right"/>
    </xf>
    <xf numFmtId="0" fontId="9" fillId="0" borderId="0" xfId="54" applyAlignment="1">
      <alignment horizontal="right"/>
    </xf>
    <xf numFmtId="0" fontId="9" fillId="0" borderId="0" xfId="54" applyAlignment="1">
      <alignment horizontal="center"/>
    </xf>
    <xf numFmtId="0" fontId="9" fillId="0" borderId="31" xfId="54" applyBorder="1" applyAlignment="1">
      <alignment horizontal="right"/>
    </xf>
    <xf numFmtId="0" fontId="9" fillId="0" borderId="32" xfId="54" applyBorder="1" applyAlignment="1">
      <alignment horizontal="right"/>
    </xf>
    <xf numFmtId="0" fontId="22" fillId="0" borderId="0" xfId="54" applyFont="1" applyAlignment="1">
      <alignment horizontal="left"/>
    </xf>
    <xf numFmtId="0" fontId="12" fillId="0" borderId="33" xfId="54" applyFont="1" applyBorder="1"/>
    <xf numFmtId="0" fontId="0" fillId="0" borderId="36" xfId="0" applyBorder="1"/>
    <xf numFmtId="0" fontId="0" fillId="0" borderId="37" xfId="0" applyBorder="1"/>
    <xf numFmtId="0" fontId="10" fillId="0" borderId="38" xfId="54" applyFont="1" applyBorder="1" applyAlignment="1">
      <alignment horizontal="center" vertical="center" textRotation="90"/>
    </xf>
    <xf numFmtId="0" fontId="12" fillId="24" borderId="20" xfId="54" applyFont="1" applyFill="1" applyBorder="1" applyAlignment="1">
      <alignment horizontal="center"/>
    </xf>
    <xf numFmtId="0" fontId="12" fillId="0" borderId="34" xfId="54" applyFont="1" applyBorder="1" applyAlignment="1">
      <alignment horizontal="left"/>
    </xf>
    <xf numFmtId="0" fontId="9" fillId="32" borderId="25" xfId="54" applyFill="1" applyBorder="1"/>
    <xf numFmtId="0" fontId="10" fillId="32" borderId="25" xfId="54" applyFont="1" applyFill="1" applyBorder="1"/>
    <xf numFmtId="0" fontId="9" fillId="32" borderId="40" xfId="54" applyFill="1" applyBorder="1"/>
    <xf numFmtId="0" fontId="10" fillId="32" borderId="40" xfId="54" applyFont="1" applyFill="1" applyBorder="1"/>
    <xf numFmtId="0" fontId="12" fillId="0" borderId="36" xfId="54" applyFont="1" applyBorder="1" applyAlignment="1">
      <alignment horizontal="left"/>
    </xf>
    <xf numFmtId="0" fontId="25" fillId="0" borderId="0" xfId="0" applyFont="1" applyAlignment="1">
      <alignment wrapText="1"/>
    </xf>
    <xf numFmtId="0" fontId="24" fillId="0" borderId="0" xfId="54" applyFont="1"/>
    <xf numFmtId="169" fontId="9" fillId="29" borderId="29" xfId="42" applyNumberFormat="1" applyFill="1" applyBorder="1"/>
    <xf numFmtId="0" fontId="25" fillId="29" borderId="32" xfId="54" applyFont="1" applyFill="1" applyBorder="1" applyAlignment="1">
      <alignment wrapText="1"/>
    </xf>
    <xf numFmtId="169" fontId="9" fillId="29" borderId="42" xfId="42" applyNumberFormat="1" applyFill="1" applyBorder="1"/>
    <xf numFmtId="0" fontId="25" fillId="29" borderId="29" xfId="54" applyFont="1" applyFill="1" applyBorder="1" applyAlignment="1">
      <alignment wrapText="1"/>
    </xf>
    <xf numFmtId="169" fontId="25" fillId="28" borderId="29" xfId="42" applyNumberFormat="1" applyFont="1" applyFill="1" applyBorder="1" applyAlignment="1">
      <alignment horizontal="right"/>
    </xf>
    <xf numFmtId="169" fontId="25" fillId="29" borderId="29" xfId="42" applyNumberFormat="1" applyFont="1" applyFill="1" applyBorder="1"/>
    <xf numFmtId="1" fontId="10" fillId="30" borderId="0" xfId="54" applyNumberFormat="1" applyFont="1" applyFill="1"/>
    <xf numFmtId="169" fontId="9" fillId="30" borderId="29" xfId="42" applyNumberFormat="1" applyFill="1" applyBorder="1"/>
    <xf numFmtId="0" fontId="12" fillId="24" borderId="39" xfId="54" applyFont="1" applyFill="1" applyBorder="1" applyAlignment="1">
      <alignment horizontal="left" wrapText="1"/>
    </xf>
    <xf numFmtId="0" fontId="9" fillId="0" borderId="46" xfId="54" applyBorder="1" applyAlignment="1">
      <alignment horizontal="left"/>
    </xf>
    <xf numFmtId="0" fontId="9" fillId="0" borderId="47" xfId="54" applyBorder="1" applyAlignment="1">
      <alignment horizontal="left"/>
    </xf>
    <xf numFmtId="0" fontId="9" fillId="0" borderId="48" xfId="54" applyBorder="1" applyAlignment="1">
      <alignment horizontal="left"/>
    </xf>
    <xf numFmtId="0" fontId="9" fillId="0" borderId="49" xfId="54" applyBorder="1" applyAlignment="1">
      <alignment horizontal="left"/>
    </xf>
    <xf numFmtId="0" fontId="9" fillId="0" borderId="50" xfId="54" applyBorder="1" applyAlignment="1">
      <alignment horizontal="left"/>
    </xf>
    <xf numFmtId="0" fontId="9" fillId="0" borderId="51" xfId="54" applyBorder="1" applyAlignment="1">
      <alignment horizontal="left" wrapText="1"/>
    </xf>
    <xf numFmtId="169" fontId="61" fillId="0" borderId="0" xfId="42" applyNumberFormat="1" applyFont="1"/>
    <xf numFmtId="169" fontId="61" fillId="0" borderId="0" xfId="0" applyNumberFormat="1" applyFont="1"/>
    <xf numFmtId="0" fontId="61" fillId="0" borderId="0" xfId="0" applyFont="1" applyAlignment="1">
      <alignment wrapText="1"/>
    </xf>
    <xf numFmtId="174" fontId="25" fillId="30" borderId="0" xfId="54" applyNumberFormat="1" applyFont="1" applyFill="1"/>
    <xf numFmtId="0" fontId="10" fillId="0" borderId="46" xfId="54" applyFont="1" applyBorder="1"/>
    <xf numFmtId="0" fontId="10" fillId="0" borderId="52" xfId="54" applyFont="1" applyBorder="1"/>
    <xf numFmtId="0" fontId="10" fillId="0" borderId="53" xfId="54" applyFont="1" applyBorder="1" applyAlignment="1">
      <alignment horizontal="left" wrapText="1"/>
    </xf>
    <xf numFmtId="0" fontId="12" fillId="0" borderId="54" xfId="54" applyFont="1" applyBorder="1" applyAlignment="1">
      <alignment wrapText="1"/>
    </xf>
    <xf numFmtId="0" fontId="9" fillId="0" borderId="37" xfId="54" applyBorder="1"/>
    <xf numFmtId="0" fontId="12" fillId="0" borderId="34" xfId="54" applyFont="1" applyBorder="1"/>
    <xf numFmtId="0" fontId="10" fillId="0" borderId="47" xfId="54" applyFont="1" applyBorder="1"/>
    <xf numFmtId="0" fontId="12" fillId="0" borderId="35" xfId="54" applyFont="1" applyBorder="1"/>
    <xf numFmtId="0" fontId="9" fillId="0" borderId="35" xfId="54" applyBorder="1"/>
    <xf numFmtId="0" fontId="9" fillId="31" borderId="22" xfId="54" applyFill="1" applyBorder="1" applyAlignment="1">
      <alignment horizontal="left"/>
    </xf>
    <xf numFmtId="0" fontId="9" fillId="0" borderId="35" xfId="54" applyBorder="1" applyAlignment="1">
      <alignment horizontal="left"/>
    </xf>
    <xf numFmtId="0" fontId="10" fillId="0" borderId="48" xfId="54" applyFont="1" applyBorder="1"/>
    <xf numFmtId="0" fontId="12" fillId="0" borderId="36" xfId="54" applyFont="1" applyBorder="1"/>
    <xf numFmtId="169" fontId="25" fillId="31" borderId="25" xfId="42" applyNumberFormat="1" applyFont="1" applyFill="1" applyBorder="1" applyAlignment="1">
      <alignment horizontal="right"/>
    </xf>
    <xf numFmtId="169" fontId="25" fillId="31" borderId="55" xfId="42" applyNumberFormat="1" applyFont="1" applyFill="1" applyBorder="1" applyAlignment="1">
      <alignment horizontal="right"/>
    </xf>
    <xf numFmtId="169" fontId="9" fillId="31" borderId="56" xfId="42" applyNumberFormat="1" applyFill="1" applyBorder="1" applyAlignment="1">
      <alignment horizontal="right"/>
    </xf>
    <xf numFmtId="0" fontId="25" fillId="30" borderId="22" xfId="54" applyFont="1" applyFill="1" applyBorder="1" applyAlignment="1">
      <alignment wrapText="1"/>
    </xf>
    <xf numFmtId="169" fontId="9" fillId="31" borderId="57" xfId="42" applyNumberFormat="1" applyFill="1" applyBorder="1" applyAlignment="1">
      <alignment horizontal="right"/>
    </xf>
    <xf numFmtId="169" fontId="9" fillId="31" borderId="58" xfId="42" applyNumberFormat="1" applyFill="1" applyBorder="1" applyAlignment="1">
      <alignment horizontal="right"/>
    </xf>
    <xf numFmtId="0" fontId="12" fillId="31" borderId="58" xfId="54" applyFont="1" applyFill="1" applyBorder="1" applyAlignment="1">
      <alignment horizontal="left"/>
    </xf>
    <xf numFmtId="0" fontId="12" fillId="31" borderId="59" xfId="54" applyFont="1" applyFill="1" applyBorder="1" applyAlignment="1">
      <alignment horizontal="left"/>
    </xf>
    <xf numFmtId="169" fontId="9" fillId="31" borderId="60" xfId="42" applyNumberFormat="1" applyFill="1" applyBorder="1" applyAlignment="1">
      <alignment horizontal="right"/>
    </xf>
    <xf numFmtId="0" fontId="24" fillId="31" borderId="55" xfId="54" applyFont="1" applyFill="1" applyBorder="1" applyAlignment="1">
      <alignment horizontal="left"/>
    </xf>
    <xf numFmtId="169" fontId="9" fillId="31" borderId="55" xfId="42" applyNumberFormat="1" applyFill="1" applyBorder="1" applyAlignment="1">
      <alignment horizontal="right"/>
    </xf>
    <xf numFmtId="169" fontId="25" fillId="31" borderId="29" xfId="42" applyNumberFormat="1" applyFont="1" applyFill="1" applyBorder="1" applyAlignment="1">
      <alignment horizontal="right"/>
    </xf>
    <xf numFmtId="169" fontId="25" fillId="31" borderId="26" xfId="42" applyNumberFormat="1" applyFont="1" applyFill="1" applyBorder="1" applyAlignment="1">
      <alignment horizontal="right"/>
    </xf>
    <xf numFmtId="0" fontId="24" fillId="0" borderId="36" xfId="54" applyFont="1" applyBorder="1" applyAlignment="1">
      <alignment wrapText="1"/>
    </xf>
    <xf numFmtId="0" fontId="25" fillId="34" borderId="0" xfId="54" applyFont="1" applyFill="1" applyAlignment="1">
      <alignment wrapText="1"/>
    </xf>
    <xf numFmtId="169" fontId="12" fillId="30" borderId="0" xfId="54" applyNumberFormat="1" applyFont="1" applyFill="1"/>
    <xf numFmtId="171" fontId="12" fillId="30" borderId="0" xfId="48" applyNumberFormat="1" applyFont="1" applyFill="1"/>
    <xf numFmtId="0" fontId="12" fillId="35" borderId="29" xfId="54" applyFont="1" applyFill="1" applyBorder="1" applyProtection="1">
      <protection locked="0"/>
    </xf>
    <xf numFmtId="164" fontId="12" fillId="35" borderId="30" xfId="54" applyNumberFormat="1" applyFont="1" applyFill="1" applyBorder="1" applyAlignment="1" applyProtection="1">
      <alignment horizontal="left" wrapText="1"/>
      <protection locked="0"/>
    </xf>
    <xf numFmtId="169" fontId="9" fillId="36" borderId="29" xfId="42" applyNumberFormat="1" applyFill="1" applyBorder="1" applyProtection="1">
      <protection locked="0"/>
    </xf>
    <xf numFmtId="0" fontId="9" fillId="35" borderId="61" xfId="54" applyFill="1" applyBorder="1" applyAlignment="1" applyProtection="1">
      <alignment horizontal="right"/>
      <protection locked="0"/>
    </xf>
    <xf numFmtId="0" fontId="12" fillId="35" borderId="10" xfId="54" applyFont="1" applyFill="1" applyBorder="1" applyAlignment="1" applyProtection="1">
      <alignment horizontal="left"/>
      <protection locked="0"/>
    </xf>
    <xf numFmtId="166" fontId="12" fillId="35" borderId="11" xfId="54" applyNumberFormat="1" applyFont="1" applyFill="1" applyBorder="1" applyAlignment="1" applyProtection="1">
      <alignment horizontal="left"/>
      <protection locked="0"/>
    </xf>
    <xf numFmtId="166" fontId="12" fillId="35" borderId="10" xfId="54" applyNumberFormat="1" applyFont="1" applyFill="1" applyBorder="1" applyAlignment="1" applyProtection="1">
      <alignment horizontal="left"/>
      <protection locked="0"/>
    </xf>
    <xf numFmtId="0" fontId="12" fillId="35" borderId="54" xfId="54" applyFont="1" applyFill="1" applyBorder="1" applyAlignment="1" applyProtection="1">
      <alignment horizontal="left"/>
      <protection locked="0"/>
    </xf>
    <xf numFmtId="0" fontId="12" fillId="35" borderId="22" xfId="54" applyFont="1" applyFill="1" applyBorder="1" applyAlignment="1" applyProtection="1">
      <alignment horizontal="left"/>
      <protection locked="0"/>
    </xf>
    <xf numFmtId="0" fontId="12" fillId="35" borderId="61" xfId="54" applyFont="1" applyFill="1" applyBorder="1" applyAlignment="1" applyProtection="1">
      <alignment horizontal="left"/>
      <protection locked="0"/>
    </xf>
    <xf numFmtId="0" fontId="12" fillId="35" borderId="62" xfId="54" applyFont="1" applyFill="1" applyBorder="1" applyAlignment="1" applyProtection="1">
      <alignment horizontal="left"/>
      <protection locked="0"/>
    </xf>
    <xf numFmtId="169" fontId="9" fillId="35" borderId="56" xfId="42" applyNumberFormat="1" applyFill="1" applyBorder="1" applyAlignment="1" applyProtection="1">
      <alignment horizontal="right"/>
      <protection locked="0"/>
    </xf>
    <xf numFmtId="169" fontId="9" fillId="35" borderId="12" xfId="42" applyNumberFormat="1" applyFill="1" applyBorder="1" applyAlignment="1" applyProtection="1">
      <alignment horizontal="right"/>
      <protection locked="0"/>
    </xf>
    <xf numFmtId="0" fontId="13" fillId="0" borderId="0" xfId="54" applyFont="1"/>
    <xf numFmtId="165" fontId="10" fillId="0" borderId="63" xfId="54" applyNumberFormat="1" applyFont="1" applyBorder="1"/>
    <xf numFmtId="169" fontId="12" fillId="35" borderId="12" xfId="42" applyNumberFormat="1" applyFont="1" applyFill="1" applyBorder="1" applyAlignment="1" applyProtection="1">
      <alignment horizontal="right"/>
      <protection locked="0"/>
    </xf>
    <xf numFmtId="0" fontId="12" fillId="36" borderId="29" xfId="54" applyFont="1" applyFill="1" applyBorder="1" applyAlignment="1" applyProtection="1">
      <alignment wrapText="1"/>
      <protection locked="0"/>
    </xf>
    <xf numFmtId="0" fontId="9" fillId="36" borderId="29" xfId="54" applyFill="1" applyBorder="1" applyProtection="1">
      <protection locked="0"/>
    </xf>
    <xf numFmtId="0" fontId="12" fillId="37" borderId="64" xfId="54" applyFont="1" applyFill="1" applyBorder="1" applyAlignment="1" applyProtection="1">
      <alignment horizontal="center"/>
      <protection locked="0"/>
    </xf>
    <xf numFmtId="0" fontId="16" fillId="0" borderId="0" xfId="54" applyFont="1"/>
    <xf numFmtId="0" fontId="17" fillId="0" borderId="0" xfId="54" applyFont="1" applyAlignment="1">
      <alignment wrapText="1"/>
    </xf>
    <xf numFmtId="0" fontId="12" fillId="30" borderId="65" xfId="54" applyFont="1" applyFill="1" applyBorder="1" applyAlignment="1">
      <alignment wrapText="1"/>
    </xf>
    <xf numFmtId="0" fontId="12" fillId="33" borderId="29" xfId="54" applyFont="1" applyFill="1" applyBorder="1" applyAlignment="1">
      <alignment wrapText="1"/>
    </xf>
    <xf numFmtId="0" fontId="12" fillId="33" borderId="29" xfId="54" applyFont="1" applyFill="1" applyBorder="1"/>
    <xf numFmtId="0" fontId="12" fillId="30" borderId="66" xfId="54" applyFont="1" applyFill="1" applyBorder="1"/>
    <xf numFmtId="0" fontId="12" fillId="30" borderId="61" xfId="54" applyFont="1" applyFill="1" applyBorder="1"/>
    <xf numFmtId="0" fontId="9" fillId="0" borderId="26" xfId="54" applyBorder="1"/>
    <xf numFmtId="0" fontId="9" fillId="0" borderId="27" xfId="54" applyBorder="1"/>
    <xf numFmtId="0" fontId="9" fillId="0" borderId="67" xfId="54" applyBorder="1"/>
    <xf numFmtId="0" fontId="12" fillId="37" borderId="30" xfId="54" applyFont="1" applyFill="1" applyBorder="1" applyAlignment="1" applyProtection="1">
      <alignment horizontal="center"/>
      <protection locked="0"/>
    </xf>
    <xf numFmtId="0" fontId="12" fillId="38" borderId="68" xfId="54" applyFont="1" applyFill="1" applyBorder="1" applyAlignment="1" applyProtection="1">
      <alignment wrapText="1"/>
      <protection locked="0"/>
    </xf>
    <xf numFmtId="0" fontId="12" fillId="37" borderId="69" xfId="54" applyFont="1" applyFill="1" applyBorder="1" applyAlignment="1" applyProtection="1">
      <alignment horizontal="center"/>
      <protection locked="0"/>
    </xf>
    <xf numFmtId="0" fontId="50" fillId="0" borderId="45" xfId="54" applyFont="1" applyBorder="1" applyAlignment="1">
      <alignment wrapText="1"/>
    </xf>
    <xf numFmtId="0" fontId="62" fillId="0" borderId="0" xfId="0" applyFont="1" applyAlignment="1">
      <alignment horizontal="left" wrapText="1"/>
    </xf>
    <xf numFmtId="172" fontId="25" fillId="30" borderId="29" xfId="54" applyNumberFormat="1" applyFont="1" applyFill="1" applyBorder="1"/>
    <xf numFmtId="0" fontId="10" fillId="30" borderId="70" xfId="54" applyFont="1" applyFill="1" applyBorder="1" applyAlignment="1">
      <alignment horizontal="center" vertical="center" textRotation="90" wrapText="1"/>
    </xf>
    <xf numFmtId="0" fontId="25" fillId="29" borderId="0" xfId="54" applyFont="1" applyFill="1" applyAlignment="1">
      <alignment wrapText="1"/>
    </xf>
    <xf numFmtId="173" fontId="9" fillId="29" borderId="0" xfId="54" applyNumberFormat="1" applyFill="1"/>
    <xf numFmtId="0" fontId="24" fillId="31" borderId="14" xfId="54" applyFont="1" applyFill="1" applyBorder="1" applyAlignment="1">
      <alignment horizontal="left" wrapText="1"/>
    </xf>
    <xf numFmtId="0" fontId="10" fillId="30" borderId="42" xfId="54" applyFont="1" applyFill="1" applyBorder="1" applyAlignment="1">
      <alignment horizontal="left"/>
    </xf>
    <xf numFmtId="165" fontId="14" fillId="0" borderId="44" xfId="54" applyNumberFormat="1" applyFont="1" applyBorder="1" applyAlignment="1">
      <alignment wrapText="1"/>
    </xf>
    <xf numFmtId="0" fontId="9" fillId="35" borderId="72" xfId="54" applyFill="1" applyBorder="1" applyProtection="1">
      <protection locked="0"/>
    </xf>
    <xf numFmtId="0" fontId="0" fillId="30" borderId="0" xfId="0" applyFill="1" applyAlignment="1">
      <alignment wrapText="1"/>
    </xf>
    <xf numFmtId="0" fontId="13" fillId="0" borderId="33" xfId="54" applyFont="1" applyBorder="1" applyAlignment="1">
      <alignment wrapText="1"/>
    </xf>
    <xf numFmtId="0" fontId="24" fillId="0" borderId="33" xfId="54" applyFont="1" applyBorder="1" applyAlignment="1">
      <alignment wrapText="1"/>
    </xf>
    <xf numFmtId="0" fontId="12" fillId="35" borderId="20" xfId="54" applyFont="1" applyFill="1" applyBorder="1" applyProtection="1">
      <protection locked="0"/>
    </xf>
    <xf numFmtId="0" fontId="12" fillId="30" borderId="74" xfId="54" applyFont="1" applyFill="1" applyBorder="1" applyAlignment="1">
      <alignment wrapText="1"/>
    </xf>
    <xf numFmtId="165" fontId="10" fillId="0" borderId="0" xfId="54" applyNumberFormat="1" applyFont="1" applyAlignment="1">
      <alignment wrapText="1"/>
    </xf>
    <xf numFmtId="0" fontId="12" fillId="0" borderId="0" xfId="54" applyFont="1" applyAlignment="1" applyProtection="1">
      <alignment vertical="center"/>
      <protection locked="0"/>
    </xf>
    <xf numFmtId="165" fontId="10" fillId="36" borderId="42" xfId="54" applyNumberFormat="1" applyFont="1" applyFill="1" applyBorder="1" applyAlignment="1" applyProtection="1">
      <alignment horizontal="left"/>
      <protection locked="0"/>
    </xf>
    <xf numFmtId="0" fontId="24" fillId="0" borderId="0" xfId="0" applyFont="1" applyAlignment="1">
      <alignment wrapText="1"/>
    </xf>
    <xf numFmtId="0" fontId="25" fillId="0" borderId="0" xfId="0" applyFont="1"/>
    <xf numFmtId="165" fontId="10" fillId="0" borderId="0" xfId="54" applyNumberFormat="1" applyFont="1" applyProtection="1">
      <protection locked="0"/>
    </xf>
    <xf numFmtId="165" fontId="10" fillId="31" borderId="42" xfId="54" applyNumberFormat="1" applyFont="1" applyFill="1" applyBorder="1" applyProtection="1">
      <protection locked="0"/>
    </xf>
    <xf numFmtId="0" fontId="25" fillId="0" borderId="46" xfId="0" applyFont="1" applyBorder="1"/>
    <xf numFmtId="0" fontId="0" fillId="0" borderId="33" xfId="0" applyBorder="1"/>
    <xf numFmtId="0" fontId="0" fillId="0" borderId="34" xfId="0" applyBorder="1"/>
    <xf numFmtId="0" fontId="0" fillId="0" borderId="47" xfId="0" applyBorder="1"/>
    <xf numFmtId="0" fontId="0" fillId="0" borderId="35" xfId="0" applyBorder="1"/>
    <xf numFmtId="170" fontId="9" fillId="30" borderId="0" xfId="48" applyFill="1"/>
    <xf numFmtId="170" fontId="9" fillId="0" borderId="0" xfId="48"/>
    <xf numFmtId="0" fontId="0" fillId="0" borderId="48" xfId="0" applyBorder="1"/>
    <xf numFmtId="176" fontId="9" fillId="36" borderId="0" xfId="48" applyNumberFormat="1" applyFill="1"/>
    <xf numFmtId="170" fontId="9" fillId="36" borderId="0" xfId="48" applyFill="1"/>
    <xf numFmtId="170" fontId="56" fillId="26" borderId="36" xfId="33" applyNumberFormat="1" applyBorder="1"/>
    <xf numFmtId="176" fontId="9" fillId="0" borderId="0" xfId="48" applyNumberFormat="1"/>
    <xf numFmtId="170" fontId="56" fillId="0" borderId="0" xfId="33" applyNumberFormat="1" applyFill="1" applyBorder="1"/>
    <xf numFmtId="0" fontId="59" fillId="0" borderId="0" xfId="0" applyFont="1"/>
    <xf numFmtId="0" fontId="0" fillId="39" borderId="73" xfId="0" applyFill="1" applyBorder="1"/>
    <xf numFmtId="3" fontId="0" fillId="36" borderId="73" xfId="0" applyNumberFormat="1" applyFill="1" applyBorder="1"/>
    <xf numFmtId="0" fontId="0" fillId="36" borderId="75" xfId="0" applyFill="1" applyBorder="1"/>
    <xf numFmtId="0" fontId="0" fillId="0" borderId="42" xfId="0" applyBorder="1"/>
    <xf numFmtId="0" fontId="0" fillId="0" borderId="29" xfId="0" applyBorder="1"/>
    <xf numFmtId="0" fontId="0" fillId="0" borderId="44" xfId="0" applyBorder="1"/>
    <xf numFmtId="170" fontId="55" fillId="36" borderId="73" xfId="48" applyFont="1" applyFill="1" applyBorder="1"/>
    <xf numFmtId="170" fontId="0" fillId="0" borderId="0" xfId="48" applyFont="1"/>
    <xf numFmtId="0" fontId="0" fillId="0" borderId="45" xfId="0" applyBorder="1"/>
    <xf numFmtId="170" fontId="55" fillId="0" borderId="0" xfId="48" applyFont="1"/>
    <xf numFmtId="170" fontId="55" fillId="0" borderId="29" xfId="48" applyFont="1" applyBorder="1"/>
    <xf numFmtId="44" fontId="0" fillId="0" borderId="73" xfId="0" applyNumberFormat="1" applyBorder="1"/>
    <xf numFmtId="170" fontId="63" fillId="40" borderId="73" xfId="48" applyFont="1" applyFill="1" applyBorder="1"/>
    <xf numFmtId="165" fontId="0" fillId="30" borderId="73" xfId="0" applyNumberFormat="1" applyFill="1" applyBorder="1"/>
    <xf numFmtId="0" fontId="0" fillId="30" borderId="73" xfId="0" applyFill="1" applyBorder="1" applyAlignment="1">
      <alignment wrapText="1"/>
    </xf>
    <xf numFmtId="14" fontId="0" fillId="30" borderId="73" xfId="0" applyNumberFormat="1" applyFill="1" applyBorder="1"/>
    <xf numFmtId="1" fontId="52" fillId="32" borderId="76" xfId="54" applyNumberFormat="1" applyFont="1" applyFill="1" applyBorder="1" applyAlignment="1">
      <alignment horizontal="center"/>
    </xf>
    <xf numFmtId="166" fontId="12" fillId="35" borderId="29" xfId="54" applyNumberFormat="1" applyFont="1" applyFill="1" applyBorder="1" applyAlignment="1" applyProtection="1">
      <alignment horizontal="left"/>
      <protection locked="0"/>
    </xf>
    <xf numFmtId="0" fontId="21" fillId="0" borderId="0" xfId="54" applyFont="1" applyAlignment="1">
      <alignment horizontal="left"/>
    </xf>
    <xf numFmtId="0" fontId="25" fillId="30" borderId="29" xfId="54" applyFont="1" applyFill="1" applyBorder="1"/>
    <xf numFmtId="175" fontId="12" fillId="0" borderId="29" xfId="42" applyNumberFormat="1" applyFont="1" applyBorder="1"/>
    <xf numFmtId="169" fontId="25" fillId="30" borderId="0" xfId="42" applyNumberFormat="1" applyFont="1" applyFill="1" applyAlignment="1">
      <alignment horizontal="left"/>
    </xf>
    <xf numFmtId="0" fontId="64" fillId="0" borderId="0" xfId="0" applyFont="1"/>
    <xf numFmtId="170" fontId="22" fillId="36" borderId="29" xfId="48" applyFont="1" applyFill="1" applyBorder="1" applyProtection="1">
      <protection locked="0"/>
    </xf>
    <xf numFmtId="0" fontId="12" fillId="0" borderId="77" xfId="54" applyFont="1" applyBorder="1" applyAlignment="1">
      <alignment wrapText="1"/>
    </xf>
    <xf numFmtId="169" fontId="0" fillId="0" borderId="0" xfId="0" applyNumberFormat="1"/>
    <xf numFmtId="0" fontId="12" fillId="0" borderId="30" xfId="54" applyFont="1" applyBorder="1" applyAlignment="1">
      <alignment horizontal="left" wrapText="1"/>
    </xf>
    <xf numFmtId="9" fontId="9" fillId="41" borderId="0" xfId="76" applyFill="1"/>
    <xf numFmtId="164" fontId="12" fillId="0" borderId="69" xfId="54" applyNumberFormat="1" applyFont="1" applyBorder="1" applyAlignment="1">
      <alignment horizontal="left" wrapText="1"/>
    </xf>
    <xf numFmtId="164" fontId="12" fillId="35" borderId="29" xfId="54" applyNumberFormat="1" applyFont="1" applyFill="1" applyBorder="1" applyAlignment="1" applyProtection="1">
      <alignment wrapText="1"/>
      <protection locked="0"/>
    </xf>
    <xf numFmtId="0" fontId="53" fillId="0" borderId="0" xfId="54" applyFont="1"/>
    <xf numFmtId="0" fontId="25" fillId="41" borderId="0" xfId="0" applyFont="1" applyFill="1" applyAlignment="1">
      <alignment wrapText="1"/>
    </xf>
    <xf numFmtId="9" fontId="0" fillId="0" borderId="0" xfId="0" applyNumberFormat="1"/>
    <xf numFmtId="9" fontId="9" fillId="40" borderId="29" xfId="54" applyNumberFormat="1" applyFill="1" applyBorder="1" applyProtection="1">
      <protection locked="0"/>
    </xf>
    <xf numFmtId="9" fontId="9" fillId="34" borderId="29" xfId="54" applyNumberFormat="1" applyFill="1" applyBorder="1" applyProtection="1">
      <protection locked="0"/>
    </xf>
    <xf numFmtId="9" fontId="9" fillId="41" borderId="29" xfId="54" applyNumberFormat="1" applyFill="1" applyBorder="1"/>
    <xf numFmtId="0" fontId="24" fillId="29" borderId="26" xfId="54" applyFont="1" applyFill="1" applyBorder="1" applyAlignment="1">
      <alignment wrapText="1"/>
    </xf>
    <xf numFmtId="171" fontId="9" fillId="0" borderId="0" xfId="48" applyNumberFormat="1"/>
    <xf numFmtId="0" fontId="10" fillId="36" borderId="26" xfId="54" applyFont="1" applyFill="1" applyBorder="1" applyAlignment="1" applyProtection="1">
      <alignment horizontal="center" wrapText="1"/>
      <protection locked="0"/>
    </xf>
    <xf numFmtId="0" fontId="12" fillId="35" borderId="54" xfId="54" applyFont="1" applyFill="1" applyBorder="1" applyAlignment="1" applyProtection="1">
      <alignment horizontal="left" wrapText="1"/>
      <protection locked="0"/>
    </xf>
    <xf numFmtId="166" fontId="13" fillId="36" borderId="42" xfId="54" applyNumberFormat="1" applyFont="1" applyFill="1" applyBorder="1" applyAlignment="1" applyProtection="1">
      <alignment horizontal="center" wrapText="1"/>
      <protection locked="0"/>
    </xf>
    <xf numFmtId="169" fontId="25" fillId="28" borderId="100" xfId="42" applyNumberFormat="1" applyFont="1" applyFill="1" applyBorder="1" applyAlignment="1">
      <alignment horizontal="right"/>
    </xf>
    <xf numFmtId="169" fontId="9" fillId="28" borderId="101" xfId="42" applyNumberFormat="1" applyFill="1" applyBorder="1" applyAlignment="1">
      <alignment horizontal="right"/>
    </xf>
    <xf numFmtId="0" fontId="24" fillId="28" borderId="101" xfId="54" applyFont="1" applyFill="1" applyBorder="1" applyAlignment="1">
      <alignment horizontal="left"/>
    </xf>
    <xf numFmtId="169" fontId="9" fillId="28" borderId="102" xfId="42" applyNumberFormat="1" applyFill="1" applyBorder="1" applyAlignment="1">
      <alignment horizontal="right"/>
    </xf>
    <xf numFmtId="169" fontId="9" fillId="28" borderId="103" xfId="42" applyNumberFormat="1" applyFill="1" applyBorder="1" applyAlignment="1">
      <alignment horizontal="right"/>
    </xf>
    <xf numFmtId="0" fontId="25" fillId="0" borderId="0" xfId="54" applyFont="1" applyAlignment="1">
      <alignment horizontal="left" vertical="center" wrapText="1"/>
    </xf>
    <xf numFmtId="14" fontId="25" fillId="30" borderId="73" xfId="54" applyNumberFormat="1" applyFont="1" applyFill="1" applyBorder="1"/>
    <xf numFmtId="0" fontId="9" fillId="36" borderId="82" xfId="54" applyFill="1" applyBorder="1" applyProtection="1">
      <protection locked="0"/>
    </xf>
    <xf numFmtId="0" fontId="9" fillId="35" borderId="44" xfId="54" applyFill="1" applyBorder="1" applyAlignment="1" applyProtection="1">
      <alignment horizontal="left" wrapText="1"/>
      <protection locked="0"/>
    </xf>
    <xf numFmtId="0" fontId="10" fillId="0" borderId="0" xfId="54" applyFont="1" applyAlignment="1">
      <alignment horizontal="left" wrapText="1"/>
    </xf>
    <xf numFmtId="0" fontId="25" fillId="30" borderId="0" xfId="54" applyFont="1" applyFill="1" applyAlignment="1">
      <alignment horizontal="left" vertical="center" wrapText="1"/>
    </xf>
    <xf numFmtId="0" fontId="54" fillId="30" borderId="0" xfId="0" applyFont="1" applyFill="1" applyAlignment="1">
      <alignment wrapText="1"/>
    </xf>
    <xf numFmtId="0" fontId="25" fillId="30" borderId="0" xfId="0" applyFont="1" applyFill="1" applyAlignment="1">
      <alignment wrapText="1"/>
    </xf>
    <xf numFmtId="0" fontId="66" fillId="0" borderId="0" xfId="0" applyFont="1"/>
    <xf numFmtId="0" fontId="6" fillId="0" borderId="0" xfId="0" applyFont="1"/>
    <xf numFmtId="0" fontId="66" fillId="0" borderId="0" xfId="54" applyFont="1"/>
    <xf numFmtId="0" fontId="12" fillId="42" borderId="29" xfId="54" applyFont="1" applyFill="1" applyBorder="1" applyAlignment="1">
      <alignment horizontal="right" wrapText="1"/>
    </xf>
    <xf numFmtId="0" fontId="12" fillId="36" borderId="29" xfId="54" applyFont="1" applyFill="1" applyBorder="1" applyAlignment="1" applyProtection="1">
      <alignment horizontal="center" wrapText="1"/>
      <protection locked="0"/>
    </xf>
    <xf numFmtId="1" fontId="68" fillId="30" borderId="0" xfId="54" applyNumberFormat="1" applyFont="1" applyFill="1"/>
    <xf numFmtId="0" fontId="6" fillId="0" borderId="0" xfId="107"/>
    <xf numFmtId="0" fontId="25" fillId="0" borderId="33" xfId="0" applyFont="1" applyBorder="1"/>
    <xf numFmtId="0" fontId="0" fillId="36" borderId="36" xfId="0" applyFill="1" applyBorder="1"/>
    <xf numFmtId="0" fontId="25" fillId="45" borderId="0" xfId="0" applyFont="1" applyFill="1"/>
    <xf numFmtId="1" fontId="25" fillId="44" borderId="0" xfId="0" applyNumberFormat="1" applyFont="1" applyFill="1"/>
    <xf numFmtId="1" fontId="25" fillId="36" borderId="0" xfId="0" applyNumberFormat="1" applyFont="1" applyFill="1"/>
    <xf numFmtId="177" fontId="25" fillId="44" borderId="0" xfId="0" applyNumberFormat="1" applyFont="1" applyFill="1"/>
    <xf numFmtId="0" fontId="25" fillId="36" borderId="34" xfId="0" applyFont="1" applyFill="1" applyBorder="1"/>
    <xf numFmtId="0" fontId="25" fillId="0" borderId="47" xfId="0" applyFont="1" applyBorder="1"/>
    <xf numFmtId="0" fontId="25" fillId="0" borderId="35" xfId="0" applyFont="1" applyBorder="1"/>
    <xf numFmtId="0" fontId="25" fillId="45" borderId="35" xfId="0" applyFont="1" applyFill="1" applyBorder="1"/>
    <xf numFmtId="1" fontId="0" fillId="46" borderId="47" xfId="0" applyNumberFormat="1" applyFill="1" applyBorder="1"/>
    <xf numFmtId="1" fontId="0" fillId="46" borderId="48" xfId="0" applyNumberFormat="1" applyFill="1" applyBorder="1"/>
    <xf numFmtId="0" fontId="0" fillId="47" borderId="36" xfId="0" applyFill="1" applyBorder="1"/>
    <xf numFmtId="0" fontId="9" fillId="0" borderId="46" xfId="54" applyBorder="1" applyAlignment="1">
      <alignment wrapText="1"/>
    </xf>
    <xf numFmtId="0" fontId="9" fillId="0" borderId="33" xfId="54" applyBorder="1" applyAlignment="1">
      <alignment wrapText="1"/>
    </xf>
    <xf numFmtId="0" fontId="9" fillId="0" borderId="47" xfId="54" applyBorder="1"/>
    <xf numFmtId="177" fontId="25" fillId="46" borderId="47" xfId="0" applyNumberFormat="1" applyFont="1" applyFill="1" applyBorder="1"/>
    <xf numFmtId="168" fontId="25" fillId="28" borderId="10" xfId="42" applyNumberFormat="1" applyFont="1" applyFill="1" applyBorder="1" applyAlignment="1">
      <alignment horizontal="right"/>
    </xf>
    <xf numFmtId="169" fontId="25" fillId="28" borderId="10" xfId="42" applyNumberFormat="1" applyFont="1" applyFill="1" applyBorder="1" applyAlignment="1">
      <alignment horizontal="right"/>
    </xf>
    <xf numFmtId="0" fontId="24" fillId="28" borderId="11" xfId="54" applyFont="1" applyFill="1" applyBorder="1" applyAlignment="1">
      <alignment horizontal="left"/>
    </xf>
    <xf numFmtId="169" fontId="25" fillId="28" borderId="12" xfId="42" applyNumberFormat="1" applyFont="1" applyFill="1" applyBorder="1" applyAlignment="1">
      <alignment horizontal="right"/>
    </xf>
    <xf numFmtId="168" fontId="25" fillId="28" borderId="13" xfId="42" applyNumberFormat="1" applyFont="1" applyFill="1" applyBorder="1" applyAlignment="1">
      <alignment horizontal="right"/>
    </xf>
    <xf numFmtId="0" fontId="24" fillId="28" borderId="14" xfId="54" applyFont="1" applyFill="1" applyBorder="1" applyAlignment="1">
      <alignment horizontal="left"/>
    </xf>
    <xf numFmtId="0" fontId="24" fillId="28" borderId="71" xfId="54" applyFont="1" applyFill="1" applyBorder="1" applyAlignment="1">
      <alignment horizontal="left"/>
    </xf>
    <xf numFmtId="169" fontId="9" fillId="35" borderId="10" xfId="42" applyNumberFormat="1" applyFill="1" applyBorder="1" applyAlignment="1" applyProtection="1">
      <alignment horizontal="right"/>
      <protection locked="0"/>
    </xf>
    <xf numFmtId="0" fontId="12" fillId="35" borderId="22" xfId="0" applyFont="1" applyFill="1" applyBorder="1" applyAlignment="1" applyProtection="1">
      <alignment horizontal="left"/>
      <protection locked="0"/>
    </xf>
    <xf numFmtId="168" fontId="9" fillId="35" borderId="19" xfId="42" applyNumberFormat="1" applyFill="1" applyBorder="1" applyAlignment="1" applyProtection="1">
      <alignment horizontal="right"/>
      <protection locked="0"/>
    </xf>
    <xf numFmtId="169" fontId="9" fillId="35" borderId="19" xfId="42" applyNumberFormat="1" applyFill="1" applyBorder="1" applyAlignment="1" applyProtection="1">
      <alignment horizontal="right"/>
      <protection locked="0"/>
    </xf>
    <xf numFmtId="0" fontId="12" fillId="35" borderId="21" xfId="0" applyFont="1" applyFill="1" applyBorder="1" applyAlignment="1" applyProtection="1">
      <alignment horizontal="left"/>
      <protection locked="0"/>
    </xf>
    <xf numFmtId="0" fontId="69" fillId="0" borderId="46" xfId="54" applyFont="1" applyBorder="1" applyAlignment="1">
      <alignment horizontal="left"/>
    </xf>
    <xf numFmtId="0" fontId="69" fillId="0" borderId="0" xfId="0" applyFont="1"/>
    <xf numFmtId="0" fontId="69" fillId="0" borderId="47" xfId="54" applyFont="1" applyBorder="1" applyAlignment="1">
      <alignment horizontal="left"/>
    </xf>
    <xf numFmtId="0" fontId="69" fillId="32" borderId="25" xfId="54" applyFont="1" applyFill="1" applyBorder="1"/>
    <xf numFmtId="0" fontId="69" fillId="32" borderId="40" xfId="54" applyFont="1" applyFill="1" applyBorder="1"/>
    <xf numFmtId="0" fontId="68" fillId="32" borderId="25" xfId="54" applyFont="1" applyFill="1" applyBorder="1"/>
    <xf numFmtId="0" fontId="68" fillId="32" borderId="40" xfId="54" applyFont="1" applyFill="1" applyBorder="1"/>
    <xf numFmtId="0" fontId="69" fillId="0" borderId="0" xfId="54" applyFont="1" applyAlignment="1">
      <alignment horizontal="left" wrapText="1"/>
    </xf>
    <xf numFmtId="164" fontId="69" fillId="32" borderId="30" xfId="54" applyNumberFormat="1" applyFont="1" applyFill="1" applyBorder="1" applyAlignment="1">
      <alignment horizontal="left" wrapText="1"/>
    </xf>
    <xf numFmtId="164" fontId="69" fillId="0" borderId="30" xfId="54" applyNumberFormat="1" applyFont="1" applyBorder="1" applyAlignment="1">
      <alignment horizontal="left" wrapText="1"/>
    </xf>
    <xf numFmtId="164" fontId="69" fillId="25" borderId="41" xfId="54" applyNumberFormat="1" applyFont="1" applyFill="1" applyBorder="1" applyAlignment="1">
      <alignment horizontal="left" wrapText="1"/>
    </xf>
    <xf numFmtId="0" fontId="69" fillId="0" borderId="0" xfId="54" applyFont="1" applyAlignment="1">
      <alignment horizontal="center" wrapText="1"/>
    </xf>
    <xf numFmtId="0" fontId="69" fillId="32" borderId="40" xfId="54" applyFont="1" applyFill="1" applyBorder="1" applyAlignment="1">
      <alignment wrapText="1"/>
    </xf>
    <xf numFmtId="0" fontId="69" fillId="0" borderId="48" xfId="54" applyFont="1" applyBorder="1" applyAlignment="1">
      <alignment horizontal="left"/>
    </xf>
    <xf numFmtId="0" fontId="69" fillId="0" borderId="36" xfId="54" applyFont="1" applyBorder="1" applyAlignment="1">
      <alignment horizontal="left"/>
    </xf>
    <xf numFmtId="0" fontId="69" fillId="32" borderId="29" xfId="54" applyFont="1" applyFill="1" applyBorder="1" applyAlignment="1">
      <alignment horizontal="left"/>
    </xf>
    <xf numFmtId="0" fontId="69" fillId="0" borderId="37" xfId="54" applyFont="1" applyBorder="1" applyAlignment="1">
      <alignment horizontal="left"/>
    </xf>
    <xf numFmtId="0" fontId="69" fillId="0" borderId="0" xfId="54" applyFont="1"/>
    <xf numFmtId="0" fontId="68" fillId="0" borderId="0" xfId="54" applyFont="1"/>
    <xf numFmtId="0" fontId="69" fillId="0" borderId="33" xfId="54" applyFont="1" applyBorder="1" applyAlignment="1">
      <alignment horizontal="right"/>
    </xf>
    <xf numFmtId="0" fontId="69" fillId="0" borderId="33" xfId="54" applyFont="1" applyBorder="1"/>
    <xf numFmtId="0" fontId="69" fillId="32" borderId="19" xfId="54" applyFont="1" applyFill="1" applyBorder="1"/>
    <xf numFmtId="0" fontId="69" fillId="0" borderId="34" xfId="54" applyFont="1" applyBorder="1"/>
    <xf numFmtId="0" fontId="69" fillId="0" borderId="45" xfId="54" applyFont="1" applyBorder="1" applyAlignment="1">
      <alignment horizontal="right"/>
    </xf>
    <xf numFmtId="0" fontId="68" fillId="33" borderId="10" xfId="54" applyFont="1" applyFill="1" applyBorder="1" applyAlignment="1">
      <alignment horizontal="left"/>
    </xf>
    <xf numFmtId="0" fontId="69" fillId="0" borderId="30" xfId="54" applyFont="1" applyBorder="1" applyAlignment="1">
      <alignment horizontal="right"/>
    </xf>
    <xf numFmtId="0" fontId="68" fillId="32" borderId="10" xfId="54" applyFont="1" applyFill="1" applyBorder="1" applyAlignment="1">
      <alignment horizontal="left"/>
    </xf>
    <xf numFmtId="0" fontId="69" fillId="0" borderId="30" xfId="54" applyFont="1" applyBorder="1" applyAlignment="1">
      <alignment horizontal="left"/>
    </xf>
    <xf numFmtId="0" fontId="69" fillId="32" borderId="10" xfId="54" applyFont="1" applyFill="1" applyBorder="1" applyAlignment="1">
      <alignment horizontal="left"/>
    </xf>
    <xf numFmtId="0" fontId="69" fillId="32" borderId="22" xfId="54" applyFont="1" applyFill="1" applyBorder="1" applyAlignment="1">
      <alignment horizontal="left"/>
    </xf>
    <xf numFmtId="0" fontId="69" fillId="0" borderId="0" xfId="54" applyFont="1" applyAlignment="1">
      <alignment horizontal="right"/>
    </xf>
    <xf numFmtId="0" fontId="69" fillId="24" borderId="20" xfId="54" applyFont="1" applyFill="1" applyBorder="1" applyAlignment="1">
      <alignment horizontal="center"/>
    </xf>
    <xf numFmtId="0" fontId="69" fillId="30" borderId="66" xfId="54" applyFont="1" applyFill="1" applyBorder="1"/>
    <xf numFmtId="0" fontId="69" fillId="30" borderId="61" xfId="54" applyFont="1" applyFill="1" applyBorder="1"/>
    <xf numFmtId="0" fontId="69" fillId="0" borderId="34" xfId="54" applyFont="1" applyBorder="1" applyAlignment="1">
      <alignment horizontal="left"/>
    </xf>
    <xf numFmtId="0" fontId="69" fillId="24" borderId="39" xfId="54" applyFont="1" applyFill="1" applyBorder="1" applyAlignment="1">
      <alignment horizontal="left" wrapText="1"/>
    </xf>
    <xf numFmtId="0" fontId="69" fillId="33" borderId="29" xfId="54" applyFont="1" applyFill="1" applyBorder="1" applyAlignment="1">
      <alignment wrapText="1"/>
    </xf>
    <xf numFmtId="0" fontId="69" fillId="33" borderId="29" xfId="54" applyFont="1" applyFill="1" applyBorder="1"/>
    <xf numFmtId="0" fontId="69" fillId="0" borderId="32" xfId="54" applyFont="1" applyBorder="1" applyAlignment="1">
      <alignment horizontal="right"/>
    </xf>
    <xf numFmtId="0" fontId="69" fillId="38" borderId="68" xfId="54" applyFont="1" applyFill="1" applyBorder="1" applyAlignment="1" applyProtection="1">
      <alignment wrapText="1"/>
      <protection locked="0"/>
    </xf>
    <xf numFmtId="0" fontId="68" fillId="0" borderId="0" xfId="54" applyFont="1" applyAlignment="1">
      <alignment horizontal="left" vertical="center" wrapText="1"/>
    </xf>
    <xf numFmtId="0" fontId="68" fillId="0" borderId="0" xfId="54" applyFont="1" applyAlignment="1">
      <alignment vertical="center" wrapText="1"/>
    </xf>
    <xf numFmtId="0" fontId="69" fillId="0" borderId="0" xfId="54" applyFont="1" applyAlignment="1">
      <alignment wrapText="1"/>
    </xf>
    <xf numFmtId="0" fontId="71" fillId="0" borderId="0" xfId="0" applyFont="1"/>
    <xf numFmtId="0" fontId="72" fillId="0" borderId="0" xfId="0" applyFont="1"/>
    <xf numFmtId="0" fontId="71" fillId="0" borderId="0" xfId="107" applyFont="1"/>
    <xf numFmtId="0" fontId="69" fillId="0" borderId="48" xfId="54" applyFont="1" applyBorder="1" applyAlignment="1">
      <alignment horizontal="left" wrapText="1"/>
    </xf>
    <xf numFmtId="0" fontId="69" fillId="24" borderId="109" xfId="54" applyFont="1" applyFill="1" applyBorder="1" applyAlignment="1">
      <alignment horizontal="left"/>
    </xf>
    <xf numFmtId="0" fontId="69" fillId="24" borderId="109" xfId="54" applyFont="1" applyFill="1" applyBorder="1" applyAlignment="1">
      <alignment horizontal="left" wrapText="1"/>
    </xf>
    <xf numFmtId="0" fontId="69" fillId="33" borderId="110" xfId="54" applyFont="1" applyFill="1" applyBorder="1" applyAlignment="1">
      <alignment wrapText="1"/>
    </xf>
    <xf numFmtId="0" fontId="69" fillId="0" borderId="13" xfId="54" applyFont="1" applyBorder="1" applyAlignment="1">
      <alignment horizontal="right"/>
    </xf>
    <xf numFmtId="0" fontId="69" fillId="0" borderId="35" xfId="0" applyFont="1" applyBorder="1"/>
    <xf numFmtId="0" fontId="69" fillId="32" borderId="111" xfId="54" applyFont="1" applyFill="1" applyBorder="1"/>
    <xf numFmtId="1" fontId="68" fillId="32" borderId="15" xfId="54" applyNumberFormat="1" applyFont="1" applyFill="1" applyBorder="1" applyAlignment="1">
      <alignment horizontal="center"/>
    </xf>
    <xf numFmtId="0" fontId="68" fillId="0" borderId="46" xfId="54" applyFont="1" applyBorder="1"/>
    <xf numFmtId="0" fontId="69" fillId="33" borderId="19" xfId="54" applyFont="1" applyFill="1" applyBorder="1" applyAlignment="1">
      <alignment horizontal="left"/>
    </xf>
    <xf numFmtId="0" fontId="68" fillId="0" borderId="47" xfId="54" applyFont="1" applyBorder="1"/>
    <xf numFmtId="0" fontId="68" fillId="0" borderId="115" xfId="54" applyFont="1" applyBorder="1" applyAlignment="1">
      <alignment horizontal="center" vertical="center" textRotation="90"/>
    </xf>
    <xf numFmtId="0" fontId="69" fillId="0" borderId="47" xfId="54" applyFont="1" applyBorder="1" applyAlignment="1">
      <alignment horizontal="left" wrapText="1"/>
    </xf>
    <xf numFmtId="0" fontId="25" fillId="0" borderId="47" xfId="54" applyFont="1" applyBorder="1" applyAlignment="1">
      <alignment horizontal="left"/>
    </xf>
    <xf numFmtId="168" fontId="25" fillId="28" borderId="118" xfId="42" applyNumberFormat="1" applyFont="1" applyFill="1" applyBorder="1" applyAlignment="1">
      <alignment horizontal="right"/>
    </xf>
    <xf numFmtId="169" fontId="25" fillId="28" borderId="11" xfId="42" applyNumberFormat="1" applyFont="1" applyFill="1" applyBorder="1" applyAlignment="1">
      <alignment horizontal="right"/>
    </xf>
    <xf numFmtId="169" fontId="25" fillId="28" borderId="55" xfId="42" applyNumberFormat="1" applyFont="1" applyFill="1" applyBorder="1" applyAlignment="1">
      <alignment horizontal="right"/>
    </xf>
    <xf numFmtId="0" fontId="24" fillId="28" borderId="119" xfId="54" applyFont="1" applyFill="1" applyBorder="1" applyAlignment="1">
      <alignment horizontal="left"/>
    </xf>
    <xf numFmtId="168" fontId="25" fillId="28" borderId="57" xfId="42" applyNumberFormat="1" applyFont="1" applyFill="1" applyBorder="1" applyAlignment="1">
      <alignment horizontal="right"/>
    </xf>
    <xf numFmtId="168" fontId="25" fillId="28" borderId="58" xfId="42" applyNumberFormat="1" applyFont="1" applyFill="1" applyBorder="1" applyAlignment="1">
      <alignment horizontal="right"/>
    </xf>
    <xf numFmtId="169" fontId="25" fillId="28" borderId="58" xfId="42" applyNumberFormat="1" applyFont="1" applyFill="1" applyBorder="1" applyAlignment="1">
      <alignment horizontal="right"/>
    </xf>
    <xf numFmtId="0" fontId="24" fillId="28" borderId="58" xfId="54" applyFont="1" applyFill="1" applyBorder="1" applyAlignment="1">
      <alignment horizontal="left"/>
    </xf>
    <xf numFmtId="169" fontId="25" fillId="28" borderId="59" xfId="42" applyNumberFormat="1" applyFont="1" applyFill="1" applyBorder="1" applyAlignment="1">
      <alignment horizontal="right"/>
    </xf>
    <xf numFmtId="0" fontId="25" fillId="29" borderId="60" xfId="54" applyFont="1" applyFill="1" applyBorder="1" applyAlignment="1">
      <alignment wrapText="1"/>
    </xf>
    <xf numFmtId="168" fontId="9" fillId="35" borderId="29" xfId="42" applyNumberFormat="1" applyFill="1" applyBorder="1" applyAlignment="1" applyProtection="1">
      <alignment horizontal="right"/>
      <protection locked="0"/>
    </xf>
    <xf numFmtId="168" fontId="9" fillId="35" borderId="120" xfId="42" applyNumberFormat="1" applyFill="1" applyBorder="1" applyAlignment="1" applyProtection="1">
      <alignment horizontal="right"/>
      <protection locked="0"/>
    </xf>
    <xf numFmtId="0" fontId="69" fillId="0" borderId="33" xfId="54" applyFont="1" applyBorder="1" applyAlignment="1">
      <alignment wrapText="1"/>
    </xf>
    <xf numFmtId="168" fontId="9" fillId="35" borderId="13" xfId="42" applyNumberFormat="1" applyFill="1" applyBorder="1" applyAlignment="1" applyProtection="1">
      <alignment horizontal="right"/>
      <protection locked="0"/>
    </xf>
    <xf numFmtId="168" fontId="9" fillId="35" borderId="10" xfId="42" applyNumberFormat="1" applyFill="1" applyBorder="1" applyAlignment="1" applyProtection="1">
      <alignment horizontal="right"/>
      <protection locked="0"/>
    </xf>
    <xf numFmtId="0" fontId="69" fillId="32" borderId="55" xfId="54" applyFont="1" applyFill="1" applyBorder="1" applyAlignment="1">
      <alignment wrapText="1"/>
    </xf>
    <xf numFmtId="168" fontId="9" fillId="35" borderId="22" xfId="42" applyNumberFormat="1" applyFill="1" applyBorder="1" applyAlignment="1" applyProtection="1">
      <alignment horizontal="left"/>
      <protection locked="0"/>
    </xf>
    <xf numFmtId="169" fontId="9" fillId="35" borderId="29" xfId="42" applyNumberFormat="1" applyFill="1" applyBorder="1" applyAlignment="1" applyProtection="1">
      <alignment horizontal="right"/>
      <protection locked="0"/>
    </xf>
    <xf numFmtId="0" fontId="12" fillId="35" borderId="42" xfId="54" quotePrefix="1" applyFont="1" applyFill="1" applyBorder="1" applyProtection="1">
      <protection locked="0"/>
    </xf>
    <xf numFmtId="0" fontId="74" fillId="0" borderId="0" xfId="54" applyFont="1"/>
    <xf numFmtId="1" fontId="12" fillId="35" borderId="29" xfId="54" applyNumberFormat="1" applyFont="1" applyFill="1" applyBorder="1" applyProtection="1">
      <protection locked="0"/>
    </xf>
    <xf numFmtId="0" fontId="51" fillId="32" borderId="12" xfId="54" applyFont="1" applyFill="1" applyBorder="1" applyAlignment="1">
      <alignment horizontal="left"/>
    </xf>
    <xf numFmtId="0" fontId="12" fillId="0" borderId="114" xfId="54" applyFont="1" applyBorder="1" applyAlignment="1">
      <alignment wrapText="1"/>
    </xf>
    <xf numFmtId="0" fontId="12" fillId="33" borderId="56" xfId="54" applyFont="1" applyFill="1" applyBorder="1" applyAlignment="1">
      <alignment horizontal="left"/>
    </xf>
    <xf numFmtId="0" fontId="9" fillId="0" borderId="61" xfId="54" applyBorder="1"/>
    <xf numFmtId="0" fontId="12" fillId="33" borderId="29" xfId="54" applyFont="1" applyFill="1" applyBorder="1" applyAlignment="1">
      <alignment horizontal="right" wrapText="1"/>
    </xf>
    <xf numFmtId="0" fontId="12" fillId="0" borderId="98" xfId="54" applyFont="1" applyBorder="1" applyAlignment="1">
      <alignment horizontal="left"/>
    </xf>
    <xf numFmtId="0" fontId="12" fillId="0" borderId="29" xfId="54" applyFont="1" applyBorder="1" applyAlignment="1">
      <alignment horizontal="right"/>
    </xf>
    <xf numFmtId="0" fontId="12" fillId="32" borderId="21" xfId="54" applyFont="1" applyFill="1" applyBorder="1" applyAlignment="1">
      <alignment horizontal="left"/>
    </xf>
    <xf numFmtId="0" fontId="52" fillId="32" borderId="29" xfId="54" applyFont="1" applyFill="1" applyBorder="1" applyAlignment="1">
      <alignment horizontal="left"/>
    </xf>
    <xf numFmtId="0" fontId="52" fillId="33" borderId="12" xfId="54" applyFont="1" applyFill="1" applyBorder="1" applyAlignment="1">
      <alignment horizontal="left"/>
    </xf>
    <xf numFmtId="0" fontId="10" fillId="0" borderId="0" xfId="54" applyFont="1" applyAlignment="1">
      <alignment horizontal="left" vertical="center" wrapText="1"/>
    </xf>
    <xf numFmtId="0" fontId="68" fillId="32" borderId="12" xfId="54" applyFont="1" applyFill="1" applyBorder="1" applyAlignment="1">
      <alignment horizontal="left"/>
    </xf>
    <xf numFmtId="0" fontId="22" fillId="0" borderId="37" xfId="54" applyFont="1" applyBorder="1" applyAlignment="1">
      <alignment horizontal="left"/>
    </xf>
    <xf numFmtId="0" fontId="9" fillId="37" borderId="29" xfId="54" applyFill="1" applyBorder="1" applyProtection="1">
      <protection locked="0"/>
    </xf>
    <xf numFmtId="0" fontId="60" fillId="27" borderId="54" xfId="38" applyFont="1" applyBorder="1"/>
    <xf numFmtId="0" fontId="76" fillId="0" borderId="0" xfId="0" applyFont="1"/>
    <xf numFmtId="0" fontId="22" fillId="0" borderId="36" xfId="54" applyFont="1" applyBorder="1" applyAlignment="1">
      <alignment horizontal="left"/>
    </xf>
    <xf numFmtId="0" fontId="12" fillId="32" borderId="61" xfId="54" applyFont="1" applyFill="1" applyBorder="1"/>
    <xf numFmtId="0" fontId="12" fillId="37" borderId="54" xfId="54" applyFont="1" applyFill="1" applyBorder="1" applyAlignment="1" applyProtection="1">
      <alignment horizontal="left"/>
      <protection locked="0"/>
    </xf>
    <xf numFmtId="0" fontId="9" fillId="0" borderId="35" xfId="54" applyBorder="1" applyAlignment="1">
      <alignment horizontal="center"/>
    </xf>
    <xf numFmtId="0" fontId="12" fillId="32" borderId="22" xfId="54" applyFont="1" applyFill="1" applyBorder="1" applyAlignment="1">
      <alignment horizontal="left"/>
    </xf>
    <xf numFmtId="0" fontId="22" fillId="0" borderId="35" xfId="54" applyFont="1" applyBorder="1" applyAlignment="1">
      <alignment horizontal="left"/>
    </xf>
    <xf numFmtId="0" fontId="9" fillId="0" borderId="45" xfId="54" applyBorder="1" applyAlignment="1">
      <alignment horizontal="right"/>
    </xf>
    <xf numFmtId="0" fontId="12" fillId="37" borderId="29" xfId="54" applyFont="1" applyFill="1" applyBorder="1" applyProtection="1">
      <protection locked="0"/>
    </xf>
    <xf numFmtId="0" fontId="9" fillId="0" borderId="33" xfId="54" applyBorder="1" applyAlignment="1">
      <alignment horizontal="left"/>
    </xf>
    <xf numFmtId="0" fontId="9" fillId="0" borderId="0" xfId="54" applyAlignment="1">
      <alignment horizontal="left"/>
    </xf>
    <xf numFmtId="0" fontId="75" fillId="0" borderId="0" xfId="54" applyFont="1" applyAlignment="1">
      <alignment horizontal="left"/>
    </xf>
    <xf numFmtId="0" fontId="9" fillId="0" borderId="36" xfId="54" applyBorder="1" applyAlignment="1">
      <alignment horizontal="left"/>
    </xf>
    <xf numFmtId="0" fontId="51" fillId="32" borderId="12" xfId="54" applyFont="1" applyFill="1" applyBorder="1"/>
    <xf numFmtId="0" fontId="51" fillId="32" borderId="40" xfId="54" applyFont="1" applyFill="1" applyBorder="1"/>
    <xf numFmtId="164" fontId="12" fillId="32" borderId="41" xfId="54" applyNumberFormat="1" applyFont="1" applyFill="1" applyBorder="1" applyAlignment="1">
      <alignment horizontal="left" wrapText="1"/>
    </xf>
    <xf numFmtId="0" fontId="12" fillId="32" borderId="128" xfId="54" applyFont="1" applyFill="1" applyBorder="1" applyAlignment="1">
      <alignment horizontal="left"/>
    </xf>
    <xf numFmtId="0" fontId="12" fillId="32" borderId="43" xfId="54" applyFont="1" applyFill="1" applyBorder="1" applyAlignment="1">
      <alignment wrapText="1"/>
    </xf>
    <xf numFmtId="0" fontId="12" fillId="37" borderId="29" xfId="54" applyFont="1" applyFill="1" applyBorder="1" applyAlignment="1" applyProtection="1">
      <alignment horizontal="left"/>
      <protection locked="0"/>
    </xf>
    <xf numFmtId="0" fontId="78" fillId="0" borderId="54" xfId="54" applyFont="1" applyBorder="1" applyAlignment="1">
      <alignment horizontal="right" wrapText="1"/>
    </xf>
    <xf numFmtId="0" fontId="64" fillId="0" borderId="85" xfId="0" applyFont="1" applyBorder="1"/>
    <xf numFmtId="0" fontId="64" fillId="0" borderId="72" xfId="0" applyFont="1" applyBorder="1"/>
    <xf numFmtId="0" fontId="64" fillId="0" borderId="87" xfId="0" applyFont="1" applyBorder="1"/>
    <xf numFmtId="0" fontId="64" fillId="0" borderId="88" xfId="0" applyFont="1" applyBorder="1"/>
    <xf numFmtId="0" fontId="64" fillId="0" borderId="89" xfId="0" applyFont="1" applyBorder="1"/>
    <xf numFmtId="0" fontId="64" fillId="0" borderId="90" xfId="0" applyFont="1" applyBorder="1"/>
    <xf numFmtId="0" fontId="64" fillId="0" borderId="86" xfId="0" applyFont="1" applyBorder="1"/>
    <xf numFmtId="0" fontId="64" fillId="0" borderId="77" xfId="0" applyFont="1" applyBorder="1"/>
    <xf numFmtId="0" fontId="0" fillId="30" borderId="54" xfId="0" applyFill="1" applyBorder="1"/>
    <xf numFmtId="0" fontId="25" fillId="0" borderId="114" xfId="54" applyFont="1" applyBorder="1" applyAlignment="1">
      <alignment wrapText="1"/>
    </xf>
    <xf numFmtId="168" fontId="9" fillId="35" borderId="129" xfId="42" applyNumberFormat="1" applyFill="1" applyBorder="1" applyAlignment="1" applyProtection="1">
      <alignment horizontal="right"/>
      <protection locked="0"/>
    </xf>
    <xf numFmtId="168" fontId="9" fillId="35" borderId="31" xfId="42" applyNumberFormat="1" applyFill="1" applyBorder="1" applyAlignment="1" applyProtection="1">
      <alignment horizontal="right"/>
      <protection locked="0"/>
    </xf>
    <xf numFmtId="0" fontId="25" fillId="29" borderId="23" xfId="54" applyFont="1" applyFill="1" applyBorder="1" applyAlignment="1">
      <alignment wrapText="1"/>
    </xf>
    <xf numFmtId="0" fontId="79" fillId="0" borderId="0" xfId="54" applyFont="1" applyAlignment="1">
      <alignment wrapText="1"/>
    </xf>
    <xf numFmtId="0" fontId="80" fillId="36" borderId="130" xfId="54" applyFont="1" applyFill="1" applyBorder="1" applyAlignment="1" applyProtection="1">
      <alignment wrapText="1"/>
      <protection locked="0"/>
    </xf>
    <xf numFmtId="0" fontId="80" fillId="36" borderId="131" xfId="54" applyFont="1" applyFill="1" applyBorder="1" applyAlignment="1" applyProtection="1">
      <alignment wrapText="1"/>
      <protection locked="0"/>
    </xf>
    <xf numFmtId="0" fontId="80" fillId="36" borderId="132" xfId="54" applyFont="1" applyFill="1" applyBorder="1" applyAlignment="1" applyProtection="1">
      <alignment wrapText="1"/>
      <protection locked="0"/>
    </xf>
    <xf numFmtId="0" fontId="80" fillId="36" borderId="130" xfId="54" applyFont="1" applyFill="1" applyBorder="1" applyProtection="1">
      <protection locked="0"/>
    </xf>
    <xf numFmtId="0" fontId="80" fillId="36" borderId="132" xfId="54" applyFont="1" applyFill="1" applyBorder="1" applyProtection="1">
      <protection locked="0"/>
    </xf>
    <xf numFmtId="0" fontId="81" fillId="0" borderId="29" xfId="0" applyFont="1" applyBorder="1" applyAlignment="1" applyProtection="1">
      <alignment horizontal="left" vertical="top"/>
      <protection locked="0"/>
    </xf>
    <xf numFmtId="0" fontId="12" fillId="35" borderId="48" xfId="54" applyFont="1" applyFill="1" applyBorder="1" applyAlignment="1" applyProtection="1">
      <alignment horizontal="left" wrapText="1"/>
      <protection locked="0"/>
    </xf>
    <xf numFmtId="0" fontId="12" fillId="35" borderId="36" xfId="54" applyFont="1" applyFill="1" applyBorder="1" applyAlignment="1" applyProtection="1">
      <alignment horizontal="left" wrapText="1"/>
      <protection locked="0"/>
    </xf>
    <xf numFmtId="0" fontId="12" fillId="35" borderId="37" xfId="54" applyFont="1" applyFill="1" applyBorder="1" applyAlignment="1" applyProtection="1">
      <alignment horizontal="left" wrapText="1"/>
      <protection locked="0"/>
    </xf>
    <xf numFmtId="164" fontId="9" fillId="30" borderId="104" xfId="54" applyNumberFormat="1" applyFill="1" applyBorder="1" applyAlignment="1">
      <alignment horizontal="left"/>
    </xf>
    <xf numFmtId="164" fontId="9" fillId="30" borderId="105" xfId="54" applyNumberFormat="1" applyFill="1" applyBorder="1" applyAlignment="1">
      <alignment horizontal="left"/>
    </xf>
    <xf numFmtId="164" fontId="9" fillId="30" borderId="106" xfId="54" applyNumberFormat="1" applyFill="1" applyBorder="1" applyAlignment="1">
      <alignment horizontal="left"/>
    </xf>
    <xf numFmtId="0" fontId="10" fillId="0" borderId="0" xfId="54" applyFont="1" applyAlignment="1">
      <alignment horizontal="left" wrapText="1"/>
    </xf>
    <xf numFmtId="0" fontId="9" fillId="36" borderId="80" xfId="54" applyFill="1" applyBorder="1" applyAlignment="1" applyProtection="1">
      <alignment horizontal="left" wrapText="1"/>
      <protection locked="0"/>
    </xf>
    <xf numFmtId="0" fontId="9" fillId="36" borderId="81" xfId="54" applyFill="1" applyBorder="1" applyAlignment="1" applyProtection="1">
      <alignment horizontal="left" wrapText="1"/>
      <protection locked="0"/>
    </xf>
    <xf numFmtId="0" fontId="12" fillId="35" borderId="46" xfId="54" applyFont="1" applyFill="1" applyBorder="1" applyAlignment="1" applyProtection="1">
      <alignment horizontal="left" wrapText="1"/>
      <protection locked="0"/>
    </xf>
    <xf numFmtId="0" fontId="12" fillId="35" borderId="33" xfId="54" applyFont="1" applyFill="1" applyBorder="1" applyAlignment="1" applyProtection="1">
      <alignment horizontal="left" wrapText="1"/>
      <protection locked="0"/>
    </xf>
    <xf numFmtId="0" fontId="12" fillId="35" borderId="34" xfId="54" applyFont="1" applyFill="1" applyBorder="1" applyAlignment="1" applyProtection="1">
      <alignment horizontal="left" wrapText="1"/>
      <protection locked="0"/>
    </xf>
    <xf numFmtId="0" fontId="10" fillId="30" borderId="82" xfId="54" applyFont="1" applyFill="1" applyBorder="1" applyAlignment="1">
      <alignment horizontal="center" vertical="center" textRotation="90"/>
    </xf>
    <xf numFmtId="0" fontId="10" fillId="30" borderId="70" xfId="54" applyFont="1" applyFill="1" applyBorder="1" applyAlignment="1">
      <alignment horizontal="center" vertical="center" textRotation="90"/>
    </xf>
    <xf numFmtId="0" fontId="10" fillId="30" borderId="75" xfId="54" applyFont="1" applyFill="1" applyBorder="1" applyAlignment="1">
      <alignment horizontal="center" vertical="center" textRotation="90"/>
    </xf>
    <xf numFmtId="0" fontId="10" fillId="30" borderId="46" xfId="54" applyFont="1" applyFill="1" applyBorder="1" applyAlignment="1">
      <alignment horizontal="center" vertical="center" textRotation="90" wrapText="1"/>
    </xf>
    <xf numFmtId="0" fontId="10" fillId="30" borderId="47" xfId="54" applyFont="1" applyFill="1" applyBorder="1" applyAlignment="1">
      <alignment horizontal="center" vertical="center" textRotation="90" wrapText="1"/>
    </xf>
    <xf numFmtId="0" fontId="10" fillId="30" borderId="70" xfId="54" applyFont="1" applyFill="1" applyBorder="1" applyAlignment="1">
      <alignment horizontal="center" vertical="center" textRotation="90" wrapText="1"/>
    </xf>
    <xf numFmtId="0" fontId="10" fillId="30" borderId="75" xfId="54" applyFont="1" applyFill="1" applyBorder="1" applyAlignment="1">
      <alignment horizontal="center" vertical="center" textRotation="90" wrapText="1"/>
    </xf>
    <xf numFmtId="164" fontId="9" fillId="30" borderId="78" xfId="54" applyNumberFormat="1" applyFill="1" applyBorder="1" applyAlignment="1">
      <alignment horizontal="left"/>
    </xf>
    <xf numFmtId="164" fontId="9" fillId="30" borderId="79" xfId="54" applyNumberFormat="1" applyFill="1" applyBorder="1" applyAlignment="1">
      <alignment horizontal="left"/>
    </xf>
    <xf numFmtId="0" fontId="12" fillId="0" borderId="0" xfId="54" applyFont="1" applyAlignment="1">
      <alignment horizontal="left"/>
    </xf>
    <xf numFmtId="0" fontId="12" fillId="0" borderId="69" xfId="54" applyFont="1" applyBorder="1" applyAlignment="1">
      <alignment horizontal="left"/>
    </xf>
    <xf numFmtId="0" fontId="12" fillId="0" borderId="83" xfId="54" applyFont="1" applyBorder="1" applyAlignment="1">
      <alignment horizontal="left"/>
    </xf>
    <xf numFmtId="0" fontId="24" fillId="0" borderId="80" xfId="54" applyFont="1" applyBorder="1" applyAlignment="1">
      <alignment horizontal="left" wrapText="1"/>
    </xf>
    <xf numFmtId="0" fontId="24" fillId="0" borderId="84" xfId="54" applyFont="1" applyBorder="1" applyAlignment="1">
      <alignment horizontal="left" wrapText="1"/>
    </xf>
    <xf numFmtId="0" fontId="12" fillId="35" borderId="26" xfId="54" applyFont="1" applyFill="1" applyBorder="1" applyAlignment="1" applyProtection="1">
      <alignment horizontal="left" wrapText="1"/>
      <protection locked="0"/>
    </xf>
    <xf numFmtId="0" fontId="12" fillId="35" borderId="27" xfId="54" applyFont="1" applyFill="1" applyBorder="1" applyAlignment="1" applyProtection="1">
      <alignment horizontal="left"/>
      <protection locked="0"/>
    </xf>
    <xf numFmtId="0" fontId="12" fillId="35" borderId="28" xfId="54" applyFont="1" applyFill="1" applyBorder="1" applyAlignment="1" applyProtection="1">
      <alignment horizontal="left"/>
      <protection locked="0"/>
    </xf>
    <xf numFmtId="0" fontId="12" fillId="35" borderId="26" xfId="54" applyFont="1" applyFill="1" applyBorder="1" applyAlignment="1" applyProtection="1">
      <alignment horizontal="left"/>
      <protection locked="0"/>
    </xf>
    <xf numFmtId="0" fontId="12" fillId="35" borderId="107" xfId="54" applyFont="1" applyFill="1" applyBorder="1" applyAlignment="1" applyProtection="1">
      <alignment horizontal="left"/>
      <protection locked="0"/>
    </xf>
    <xf numFmtId="0" fontId="10" fillId="35" borderId="26" xfId="54" applyFont="1" applyFill="1" applyBorder="1" applyAlignment="1" applyProtection="1">
      <alignment horizontal="left"/>
      <protection locked="0"/>
    </xf>
    <xf numFmtId="0" fontId="10" fillId="35" borderId="27" xfId="54" applyFont="1" applyFill="1" applyBorder="1" applyAlignment="1" applyProtection="1">
      <alignment horizontal="left"/>
      <protection locked="0"/>
    </xf>
    <xf numFmtId="0" fontId="10" fillId="35" borderId="28" xfId="54" applyFont="1" applyFill="1" applyBorder="1" applyAlignment="1" applyProtection="1">
      <alignment horizontal="left"/>
      <protection locked="0"/>
    </xf>
    <xf numFmtId="0" fontId="12" fillId="31" borderId="26" xfId="54" applyFont="1" applyFill="1" applyBorder="1" applyAlignment="1">
      <alignment horizontal="left" wrapText="1"/>
    </xf>
    <xf numFmtId="0" fontId="12" fillId="31" borderId="27" xfId="54" applyFont="1" applyFill="1" applyBorder="1" applyAlignment="1">
      <alignment horizontal="left" wrapText="1"/>
    </xf>
    <xf numFmtId="0" fontId="12" fillId="31" borderId="28" xfId="54" applyFont="1" applyFill="1" applyBorder="1" applyAlignment="1">
      <alignment horizontal="left" wrapText="1"/>
    </xf>
    <xf numFmtId="0" fontId="12" fillId="31" borderId="26" xfId="54" applyFont="1" applyFill="1" applyBorder="1" applyAlignment="1">
      <alignment horizontal="left"/>
    </xf>
    <xf numFmtId="0" fontId="12" fillId="31" borderId="27" xfId="54" applyFont="1" applyFill="1" applyBorder="1" applyAlignment="1">
      <alignment horizontal="left"/>
    </xf>
    <xf numFmtId="0" fontId="12" fillId="31" borderId="28" xfId="54" applyFont="1" applyFill="1" applyBorder="1" applyAlignment="1">
      <alignment horizontal="left"/>
    </xf>
    <xf numFmtId="0" fontId="12" fillId="35" borderId="85" xfId="54" applyFont="1" applyFill="1" applyBorder="1" applyAlignment="1" applyProtection="1">
      <alignment horizontal="left" wrapText="1"/>
      <protection locked="0"/>
    </xf>
    <xf numFmtId="0" fontId="12" fillId="35" borderId="86" xfId="54" applyFont="1" applyFill="1" applyBorder="1" applyAlignment="1" applyProtection="1">
      <alignment horizontal="left" wrapText="1"/>
      <protection locked="0"/>
    </xf>
    <xf numFmtId="0" fontId="12" fillId="35" borderId="72" xfId="54" applyFont="1" applyFill="1" applyBorder="1" applyAlignment="1" applyProtection="1">
      <alignment horizontal="left" wrapText="1"/>
      <protection locked="0"/>
    </xf>
    <xf numFmtId="0" fontId="12" fillId="35" borderId="87" xfId="54" applyFont="1" applyFill="1" applyBorder="1" applyAlignment="1" applyProtection="1">
      <alignment horizontal="left" wrapText="1"/>
      <protection locked="0"/>
    </xf>
    <xf numFmtId="0" fontId="12" fillId="35" borderId="0" xfId="54" applyFont="1" applyFill="1" applyAlignment="1" applyProtection="1">
      <alignment horizontal="left" wrapText="1"/>
      <protection locked="0"/>
    </xf>
    <xf numFmtId="0" fontId="12" fillId="35" borderId="88" xfId="54" applyFont="1" applyFill="1" applyBorder="1" applyAlignment="1" applyProtection="1">
      <alignment horizontal="left" wrapText="1"/>
      <protection locked="0"/>
    </xf>
    <xf numFmtId="0" fontId="12" fillId="35" borderId="89" xfId="54" applyFont="1" applyFill="1" applyBorder="1" applyAlignment="1" applyProtection="1">
      <alignment horizontal="left" wrapText="1"/>
      <protection locked="0"/>
    </xf>
    <xf numFmtId="0" fontId="12" fillId="35" borderId="77" xfId="54" applyFont="1" applyFill="1" applyBorder="1" applyAlignment="1" applyProtection="1">
      <alignment horizontal="left" wrapText="1"/>
      <protection locked="0"/>
    </xf>
    <xf numFmtId="0" fontId="12" fillId="35" borderId="90" xfId="54" applyFont="1" applyFill="1" applyBorder="1" applyAlignment="1" applyProtection="1">
      <alignment horizontal="left" wrapText="1"/>
      <protection locked="0"/>
    </xf>
    <xf numFmtId="0" fontId="12" fillId="32" borderId="56" xfId="54" applyFont="1" applyFill="1" applyBorder="1" applyAlignment="1">
      <alignment horizontal="left" wrapText="1"/>
    </xf>
    <xf numFmtId="0" fontId="12" fillId="32" borderId="39" xfId="54" applyFont="1" applyFill="1" applyBorder="1" applyAlignment="1">
      <alignment horizontal="left" wrapText="1"/>
    </xf>
    <xf numFmtId="0" fontId="12" fillId="32" borderId="123" xfId="54" applyFont="1" applyFill="1" applyBorder="1" applyAlignment="1">
      <alignment horizontal="left" wrapText="1"/>
    </xf>
    <xf numFmtId="0" fontId="10" fillId="0" borderId="124" xfId="54" applyFont="1" applyBorder="1" applyAlignment="1">
      <alignment horizontal="center" vertical="center" textRotation="90"/>
    </xf>
    <xf numFmtId="0" fontId="10" fillId="0" borderId="116" xfId="54" applyFont="1" applyBorder="1" applyAlignment="1">
      <alignment horizontal="center" vertical="center" textRotation="90"/>
    </xf>
    <xf numFmtId="0" fontId="10" fillId="0" borderId="117" xfId="54" applyFont="1" applyBorder="1" applyAlignment="1">
      <alignment horizontal="center" vertical="center" textRotation="90"/>
    </xf>
    <xf numFmtId="0" fontId="12" fillId="37" borderId="16" xfId="54" applyFont="1" applyFill="1" applyBorder="1" applyAlignment="1" applyProtection="1">
      <alignment horizontal="left"/>
      <protection locked="0"/>
    </xf>
    <xf numFmtId="0" fontId="12" fillId="37" borderId="58" xfId="54" applyFont="1" applyFill="1" applyBorder="1" applyAlignment="1" applyProtection="1">
      <alignment horizontal="left"/>
      <protection locked="0"/>
    </xf>
    <xf numFmtId="0" fontId="12" fillId="37" borderId="24" xfId="54" applyFont="1" applyFill="1" applyBorder="1" applyAlignment="1" applyProtection="1">
      <alignment horizontal="left"/>
      <protection locked="0"/>
    </xf>
    <xf numFmtId="0" fontId="10" fillId="0" borderId="92" xfId="54" applyFont="1" applyBorder="1" applyAlignment="1">
      <alignment horizontal="center" vertical="center" textRotation="90"/>
    </xf>
    <xf numFmtId="0" fontId="12" fillId="32" borderId="125" xfId="54" applyFont="1" applyFill="1" applyBorder="1" applyAlignment="1">
      <alignment horizontal="left"/>
    </xf>
    <xf numFmtId="0" fontId="12" fillId="32" borderId="126" xfId="54" applyFont="1" applyFill="1" applyBorder="1" applyAlignment="1">
      <alignment horizontal="left"/>
    </xf>
    <xf numFmtId="0" fontId="12" fillId="32" borderId="127" xfId="54" applyFont="1" applyFill="1" applyBorder="1" applyAlignment="1">
      <alignment horizontal="left"/>
    </xf>
    <xf numFmtId="0" fontId="9" fillId="0" borderId="97" xfId="54" applyBorder="1" applyAlignment="1">
      <alignment horizontal="right"/>
    </xf>
    <xf numFmtId="0" fontId="9" fillId="0" borderId="98" xfId="54" applyBorder="1" applyAlignment="1">
      <alignment horizontal="right"/>
    </xf>
    <xf numFmtId="0" fontId="51" fillId="32" borderId="10" xfId="54" applyFont="1" applyFill="1" applyBorder="1" applyAlignment="1">
      <alignment horizontal="left"/>
    </xf>
    <xf numFmtId="0" fontId="22" fillId="0" borderId="12" xfId="54" applyFont="1" applyBorder="1" applyAlignment="1">
      <alignment horizontal="center"/>
    </xf>
    <xf numFmtId="0" fontId="9" fillId="32" borderId="12" xfId="54" applyFill="1" applyBorder="1" applyAlignment="1">
      <alignment horizontal="left"/>
    </xf>
    <xf numFmtId="0" fontId="9" fillId="32" borderId="25" xfId="54" applyFill="1" applyBorder="1" applyAlignment="1">
      <alignment horizontal="left"/>
    </xf>
    <xf numFmtId="0" fontId="12" fillId="32" borderId="12" xfId="54" applyFont="1" applyFill="1" applyBorder="1" applyAlignment="1">
      <alignment horizontal="left" wrapText="1"/>
    </xf>
    <xf numFmtId="0" fontId="12" fillId="32" borderId="25" xfId="54" applyFont="1" applyFill="1" applyBorder="1" applyAlignment="1">
      <alignment horizontal="left" wrapText="1"/>
    </xf>
    <xf numFmtId="0" fontId="12" fillId="32" borderId="40" xfId="54" applyFont="1" applyFill="1" applyBorder="1" applyAlignment="1">
      <alignment horizontal="left" wrapText="1"/>
    </xf>
    <xf numFmtId="0" fontId="12" fillId="33" borderId="26" xfId="54" applyFont="1" applyFill="1" applyBorder="1" applyAlignment="1">
      <alignment horizontal="left" wrapText="1"/>
    </xf>
    <xf numFmtId="0" fontId="12" fillId="33" borderId="27" xfId="54" applyFont="1" applyFill="1" applyBorder="1" applyAlignment="1">
      <alignment horizontal="left" wrapText="1"/>
    </xf>
    <xf numFmtId="0" fontId="12" fillId="33" borderId="28" xfId="54" applyFont="1" applyFill="1" applyBorder="1" applyAlignment="1">
      <alignment horizontal="left" wrapText="1"/>
    </xf>
    <xf numFmtId="0" fontId="12" fillId="37" borderId="26" xfId="54" applyFont="1" applyFill="1" applyBorder="1" applyAlignment="1" applyProtection="1">
      <alignment horizontal="left" wrapText="1"/>
      <protection locked="0"/>
    </xf>
    <xf numFmtId="0" fontId="12" fillId="37" borderId="28" xfId="54" applyFont="1" applyFill="1" applyBorder="1" applyAlignment="1" applyProtection="1">
      <alignment horizontal="left" wrapText="1"/>
      <protection locked="0"/>
    </xf>
    <xf numFmtId="0" fontId="10" fillId="0" borderId="82" xfId="54" applyFont="1" applyBorder="1" applyAlignment="1">
      <alignment horizontal="center" vertical="center" textRotation="90"/>
    </xf>
    <xf numFmtId="0" fontId="10" fillId="0" borderId="70" xfId="54" applyFont="1" applyBorder="1" applyAlignment="1">
      <alignment horizontal="center" vertical="center" textRotation="90"/>
    </xf>
    <xf numFmtId="0" fontId="10" fillId="0" borderId="75" xfId="54" applyFont="1" applyBorder="1" applyAlignment="1">
      <alignment horizontal="center" vertical="center" textRotation="90"/>
    </xf>
    <xf numFmtId="0" fontId="25" fillId="0" borderId="0" xfId="54" applyFont="1" applyAlignment="1">
      <alignment horizontal="left" vertical="center" wrapText="1"/>
    </xf>
    <xf numFmtId="0" fontId="12" fillId="37" borderId="12" xfId="54" applyFont="1" applyFill="1" applyBorder="1" applyAlignment="1" applyProtection="1">
      <alignment horizontal="left" wrapText="1"/>
      <protection locked="0"/>
    </xf>
    <xf numFmtId="0" fontId="12" fillId="37" borderId="91" xfId="54" applyFont="1" applyFill="1" applyBorder="1" applyAlignment="1" applyProtection="1">
      <alignment horizontal="left" wrapText="1"/>
      <protection locked="0"/>
    </xf>
    <xf numFmtId="0" fontId="10" fillId="30" borderId="48" xfId="54" applyFont="1" applyFill="1" applyBorder="1" applyAlignment="1">
      <alignment horizontal="center" vertical="center" textRotation="90" wrapText="1"/>
    </xf>
    <xf numFmtId="0" fontId="10" fillId="30" borderId="46" xfId="54" applyFont="1" applyFill="1" applyBorder="1" applyAlignment="1">
      <alignment horizontal="center" vertical="center" textRotation="90"/>
    </xf>
    <xf numFmtId="0" fontId="10" fillId="30" borderId="47" xfId="54" applyFont="1" applyFill="1" applyBorder="1" applyAlignment="1">
      <alignment horizontal="center" vertical="center" textRotation="90"/>
    </xf>
    <xf numFmtId="0" fontId="10" fillId="30" borderId="48" xfId="54" applyFont="1" applyFill="1" applyBorder="1" applyAlignment="1">
      <alignment horizontal="center" vertical="center" textRotation="90"/>
    </xf>
    <xf numFmtId="0" fontId="68" fillId="0" borderId="92" xfId="54" applyFont="1" applyBorder="1" applyAlignment="1">
      <alignment horizontal="center" vertical="center" textRotation="90"/>
    </xf>
    <xf numFmtId="0" fontId="69" fillId="32" borderId="93" xfId="54" applyFont="1" applyFill="1" applyBorder="1" applyAlignment="1">
      <alignment horizontal="left" wrapText="1"/>
    </xf>
    <xf numFmtId="0" fontId="69" fillId="32" borderId="21" xfId="54" applyFont="1" applyFill="1" applyBorder="1" applyAlignment="1">
      <alignment horizontal="left" wrapText="1"/>
    </xf>
    <xf numFmtId="0" fontId="68" fillId="32" borderId="10" xfId="54" applyFont="1" applyFill="1" applyBorder="1" applyAlignment="1">
      <alignment horizontal="left"/>
    </xf>
    <xf numFmtId="0" fontId="69" fillId="0" borderId="12" xfId="54" applyFont="1" applyBorder="1" applyAlignment="1">
      <alignment horizontal="center"/>
    </xf>
    <xf numFmtId="0" fontId="68" fillId="32" borderId="99" xfId="54" applyFont="1" applyFill="1" applyBorder="1" applyAlignment="1">
      <alignment horizontal="left"/>
    </xf>
    <xf numFmtId="0" fontId="68" fillId="32" borderId="22" xfId="54" applyFont="1" applyFill="1" applyBorder="1" applyAlignment="1">
      <alignment horizontal="left"/>
    </xf>
    <xf numFmtId="0" fontId="69" fillId="32" borderId="12" xfId="54" applyFont="1" applyFill="1" applyBorder="1" applyAlignment="1">
      <alignment horizontal="left"/>
    </xf>
    <xf numFmtId="0" fontId="69" fillId="32" borderId="25" xfId="54" applyFont="1" applyFill="1" applyBorder="1" applyAlignment="1">
      <alignment horizontal="left"/>
    </xf>
    <xf numFmtId="0" fontId="69" fillId="32" borderId="12" xfId="54" applyFont="1" applyFill="1" applyBorder="1" applyAlignment="1">
      <alignment horizontal="left" wrapText="1"/>
    </xf>
    <xf numFmtId="0" fontId="69" fillId="32" borderId="25" xfId="54" applyFont="1" applyFill="1" applyBorder="1" applyAlignment="1">
      <alignment horizontal="left" wrapText="1"/>
    </xf>
    <xf numFmtId="0" fontId="69" fillId="32" borderId="94" xfId="54" applyFont="1" applyFill="1" applyBorder="1" applyAlignment="1">
      <alignment horizontal="left"/>
    </xf>
    <xf numFmtId="0" fontId="69" fillId="32" borderId="95" xfId="54" applyFont="1" applyFill="1" applyBorder="1" applyAlignment="1">
      <alignment horizontal="left"/>
    </xf>
    <xf numFmtId="0" fontId="69" fillId="32" borderId="96" xfId="54" applyFont="1" applyFill="1" applyBorder="1" applyAlignment="1">
      <alignment horizontal="left"/>
    </xf>
    <xf numFmtId="0" fontId="68" fillId="0" borderId="116" xfId="54" applyFont="1" applyBorder="1" applyAlignment="1">
      <alignment horizontal="center" vertical="center" textRotation="90"/>
    </xf>
    <xf numFmtId="0" fontId="68" fillId="0" borderId="117" xfId="54" applyFont="1" applyBorder="1" applyAlignment="1">
      <alignment horizontal="center" vertical="center" textRotation="90"/>
    </xf>
    <xf numFmtId="0" fontId="69" fillId="0" borderId="97" xfId="54" applyFont="1" applyBorder="1" applyAlignment="1">
      <alignment horizontal="right"/>
    </xf>
    <xf numFmtId="0" fontId="69" fillId="0" borderId="98" xfId="54" applyFont="1" applyBorder="1" applyAlignment="1">
      <alignment horizontal="right"/>
    </xf>
    <xf numFmtId="0" fontId="9" fillId="24" borderId="33" xfId="54" applyFill="1" applyBorder="1" applyAlignment="1">
      <alignment horizontal="left" vertical="top" wrapText="1"/>
    </xf>
    <xf numFmtId="0" fontId="9" fillId="24" borderId="108" xfId="54" applyFill="1" applyBorder="1" applyAlignment="1">
      <alignment horizontal="left" vertical="top" wrapText="1"/>
    </xf>
    <xf numFmtId="0" fontId="69" fillId="33" borderId="121" xfId="54" applyFont="1" applyFill="1" applyBorder="1" applyAlignment="1">
      <alignment horizontal="left" wrapText="1"/>
    </xf>
    <xf numFmtId="0" fontId="69" fillId="33" borderId="36" xfId="54" applyFont="1" applyFill="1" applyBorder="1" applyAlignment="1">
      <alignment horizontal="left" wrapText="1"/>
    </xf>
    <xf numFmtId="0" fontId="69" fillId="33" borderId="122" xfId="54" applyFont="1" applyFill="1" applyBorder="1" applyAlignment="1">
      <alignment horizontal="left" wrapText="1"/>
    </xf>
    <xf numFmtId="0" fontId="9" fillId="24" borderId="102" xfId="54" applyFill="1" applyBorder="1" applyAlignment="1">
      <alignment horizontal="left" wrapText="1"/>
    </xf>
    <xf numFmtId="0" fontId="9" fillId="24" borderId="112" xfId="54" applyFill="1" applyBorder="1" applyAlignment="1">
      <alignment horizontal="left" wrapText="1"/>
    </xf>
    <xf numFmtId="0" fontId="9" fillId="24" borderId="113" xfId="54" applyFill="1" applyBorder="1" applyAlignment="1">
      <alignment horizontal="left" wrapText="1"/>
    </xf>
  </cellXfs>
  <cellStyles count="308">
    <cellStyle name="20% - Accent1 2" xfId="1" xr:uid="{00000000-0005-0000-0000-000000000000}"/>
    <cellStyle name="20% - Accent1 2 2" xfId="2" xr:uid="{00000000-0005-0000-0000-000001000000}"/>
    <cellStyle name="20% - Accent2 2" xfId="3" xr:uid="{00000000-0005-0000-0000-000002000000}"/>
    <cellStyle name="20% - Accent2 2 2" xfId="4" xr:uid="{00000000-0005-0000-0000-000003000000}"/>
    <cellStyle name="20% - Accent3 2" xfId="5" xr:uid="{00000000-0005-0000-0000-000004000000}"/>
    <cellStyle name="20% - Accent3 2 2" xfId="6" xr:uid="{00000000-0005-0000-0000-000005000000}"/>
    <cellStyle name="20% - Accent4 2" xfId="7" xr:uid="{00000000-0005-0000-0000-000006000000}"/>
    <cellStyle name="20% - Accent4 2 2" xfId="8" xr:uid="{00000000-0005-0000-0000-000007000000}"/>
    <cellStyle name="20% - Accent5 2" xfId="9" xr:uid="{00000000-0005-0000-0000-000008000000}"/>
    <cellStyle name="20% - Accent5 2 2" xfId="10" xr:uid="{00000000-0005-0000-0000-000009000000}"/>
    <cellStyle name="20% - Accent6 2" xfId="11" xr:uid="{00000000-0005-0000-0000-00000A000000}"/>
    <cellStyle name="20% - Accent6 2 2" xfId="12" xr:uid="{00000000-0005-0000-0000-00000B000000}"/>
    <cellStyle name="40% - Accent1 2" xfId="13" xr:uid="{00000000-0005-0000-0000-00000C000000}"/>
    <cellStyle name="40% - Accent1 2 2" xfId="14" xr:uid="{00000000-0005-0000-0000-00000D000000}"/>
    <cellStyle name="40% - Accent2 2" xfId="15" xr:uid="{00000000-0005-0000-0000-00000E000000}"/>
    <cellStyle name="40% - Accent2 2 2" xfId="16" xr:uid="{00000000-0005-0000-0000-00000F000000}"/>
    <cellStyle name="40% - Accent3 2" xfId="17" xr:uid="{00000000-0005-0000-0000-000010000000}"/>
    <cellStyle name="40% - Accent3 2 2" xfId="18" xr:uid="{00000000-0005-0000-0000-000011000000}"/>
    <cellStyle name="40% - Accent4 2" xfId="19" xr:uid="{00000000-0005-0000-0000-000012000000}"/>
    <cellStyle name="40% - Accent4 2 2" xfId="20" xr:uid="{00000000-0005-0000-0000-000013000000}"/>
    <cellStyle name="40% - Accent5 2" xfId="21" xr:uid="{00000000-0005-0000-0000-000014000000}"/>
    <cellStyle name="40% - Accent5 2 2" xfId="22" xr:uid="{00000000-0005-0000-0000-000015000000}"/>
    <cellStyle name="40% - Accent6 2" xfId="23" xr:uid="{00000000-0005-0000-0000-000016000000}"/>
    <cellStyle name="40% - Accent6 2 2" xfId="24" xr:uid="{00000000-0005-0000-0000-000017000000}"/>
    <cellStyle name="60% - Accent1 2" xfId="25" xr:uid="{00000000-0005-0000-0000-000018000000}"/>
    <cellStyle name="60% - Accent2 2" xfId="26" xr:uid="{00000000-0005-0000-0000-000019000000}"/>
    <cellStyle name="60% - Accent3 2" xfId="27" xr:uid="{00000000-0005-0000-0000-00001A000000}"/>
    <cellStyle name="60% - Accent4 2" xfId="28" xr:uid="{00000000-0005-0000-0000-00001B000000}"/>
    <cellStyle name="60% - Accent5 2" xfId="29" xr:uid="{00000000-0005-0000-0000-00001C000000}"/>
    <cellStyle name="60% - Accent6 2" xfId="30" xr:uid="{00000000-0005-0000-0000-00001D000000}"/>
    <cellStyle name="Accent1 2" xfId="31" xr:uid="{00000000-0005-0000-0000-00001E000000}"/>
    <cellStyle name="Accent2 2" xfId="32" xr:uid="{00000000-0005-0000-0000-00001F000000}"/>
    <cellStyle name="Accent3" xfId="33" builtinId="37"/>
    <cellStyle name="Accent3 2" xfId="34" xr:uid="{00000000-0005-0000-0000-000021000000}"/>
    <cellStyle name="Accent3 3" xfId="100" xr:uid="{00000000-0005-0000-0000-000022000000}"/>
    <cellStyle name="Accent4 2" xfId="35" xr:uid="{00000000-0005-0000-0000-000023000000}"/>
    <cellStyle name="Accent5 2" xfId="36" xr:uid="{00000000-0005-0000-0000-000024000000}"/>
    <cellStyle name="Accent6 2" xfId="37" xr:uid="{00000000-0005-0000-0000-000025000000}"/>
    <cellStyle name="Bad" xfId="38" builtinId="27"/>
    <cellStyle name="Bad 2" xfId="39" xr:uid="{00000000-0005-0000-0000-000027000000}"/>
    <cellStyle name="Bad 3" xfId="97" xr:uid="{00000000-0005-0000-0000-000028000000}"/>
    <cellStyle name="Calculation 2" xfId="40" xr:uid="{00000000-0005-0000-0000-000029000000}"/>
    <cellStyle name="Check Cell 2" xfId="41" xr:uid="{00000000-0005-0000-0000-00002A000000}"/>
    <cellStyle name="Comma" xfId="42" builtinId="3"/>
    <cellStyle name="Comma 10" xfId="165" xr:uid="{00000000-0005-0000-0000-00002C000000}"/>
    <cellStyle name="Comma 2" xfId="43" xr:uid="{00000000-0005-0000-0000-00002D000000}"/>
    <cellStyle name="Comma 2 2" xfId="44" xr:uid="{00000000-0005-0000-0000-00002E000000}"/>
    <cellStyle name="Comma 2 2 2" xfId="45" xr:uid="{00000000-0005-0000-0000-00002F000000}"/>
    <cellStyle name="Comma 3" xfId="46" xr:uid="{00000000-0005-0000-0000-000030000000}"/>
    <cellStyle name="Comma 3 2" xfId="47" xr:uid="{00000000-0005-0000-0000-000031000000}"/>
    <cellStyle name="Comma 4" xfId="90" xr:uid="{00000000-0005-0000-0000-000032000000}"/>
    <cellStyle name="Currency" xfId="48" builtinId="4"/>
    <cellStyle name="Currency 2" xfId="49" xr:uid="{00000000-0005-0000-0000-000034000000}"/>
    <cellStyle name="Currency 2 2" xfId="50" xr:uid="{00000000-0005-0000-0000-000035000000}"/>
    <cellStyle name="Currency 2 2 2" xfId="51" xr:uid="{00000000-0005-0000-0000-000036000000}"/>
    <cellStyle name="Currency 2 3" xfId="92" xr:uid="{00000000-0005-0000-0000-000037000000}"/>
    <cellStyle name="Currency 3" xfId="52" xr:uid="{00000000-0005-0000-0000-000038000000}"/>
    <cellStyle name="Currency 3 2" xfId="53" xr:uid="{00000000-0005-0000-0000-000039000000}"/>
    <cellStyle name="Currency 4" xfId="91" xr:uid="{00000000-0005-0000-0000-00003A000000}"/>
    <cellStyle name="Currency 5" xfId="105" xr:uid="{00000000-0005-0000-0000-00003B000000}"/>
    <cellStyle name="Currency 5 2" xfId="115" xr:uid="{00000000-0005-0000-0000-00003C000000}"/>
    <cellStyle name="Currency 5 2 2" xfId="132" xr:uid="{00000000-0005-0000-0000-00003D000000}"/>
    <cellStyle name="Currency 5 2 2 2" xfId="162" xr:uid="{00000000-0005-0000-0000-00003E000000}"/>
    <cellStyle name="Currency 5 2 2 2 2" xfId="226" xr:uid="{00000000-0005-0000-0000-00003F000000}"/>
    <cellStyle name="Currency 5 2 2 2 3" xfId="305" xr:uid="{00000000-0005-0000-0000-000040000000}"/>
    <cellStyle name="Currency 5 2 2 3" xfId="196" xr:uid="{00000000-0005-0000-0000-000041000000}"/>
    <cellStyle name="Currency 5 2 2 4" xfId="275" xr:uid="{00000000-0005-0000-0000-000042000000}"/>
    <cellStyle name="Currency 5 2 3" xfId="147" xr:uid="{00000000-0005-0000-0000-000043000000}"/>
    <cellStyle name="Currency 5 2 3 2" xfId="211" xr:uid="{00000000-0005-0000-0000-000044000000}"/>
    <cellStyle name="Currency 5 2 3 3" xfId="290" xr:uid="{00000000-0005-0000-0000-000045000000}"/>
    <cellStyle name="Currency 5 2 4" xfId="179" xr:uid="{00000000-0005-0000-0000-000046000000}"/>
    <cellStyle name="Currency 5 2 4 2" xfId="260" xr:uid="{00000000-0005-0000-0000-000047000000}"/>
    <cellStyle name="Currency 5 2 5" xfId="242" xr:uid="{00000000-0005-0000-0000-000048000000}"/>
    <cellStyle name="Currency 5 3" xfId="123" xr:uid="{00000000-0005-0000-0000-000049000000}"/>
    <cellStyle name="Currency 5 3 2" xfId="154" xr:uid="{00000000-0005-0000-0000-00004A000000}"/>
    <cellStyle name="Currency 5 3 2 2" xfId="218" xr:uid="{00000000-0005-0000-0000-00004B000000}"/>
    <cellStyle name="Currency 5 3 2 3" xfId="297" xr:uid="{00000000-0005-0000-0000-00004C000000}"/>
    <cellStyle name="Currency 5 3 3" xfId="187" xr:uid="{00000000-0005-0000-0000-00004D000000}"/>
    <cellStyle name="Currency 5 3 4" xfId="267" xr:uid="{00000000-0005-0000-0000-00004E000000}"/>
    <cellStyle name="Currency 5 4" xfId="139" xr:uid="{00000000-0005-0000-0000-00004F000000}"/>
    <cellStyle name="Currency 5 4 2" xfId="203" xr:uid="{00000000-0005-0000-0000-000050000000}"/>
    <cellStyle name="Currency 5 4 3" xfId="282" xr:uid="{00000000-0005-0000-0000-000051000000}"/>
    <cellStyle name="Currency 5 5" xfId="171" xr:uid="{00000000-0005-0000-0000-000052000000}"/>
    <cellStyle name="Currency 5 5 2" xfId="252" xr:uid="{00000000-0005-0000-0000-000053000000}"/>
    <cellStyle name="Currency 5 6" xfId="234" xr:uid="{00000000-0005-0000-0000-000054000000}"/>
    <cellStyle name="Excel Built-in Normal" xfId="54" xr:uid="{00000000-0005-0000-0000-000055000000}"/>
    <cellStyle name="Explanatory Text 2" xfId="55" xr:uid="{00000000-0005-0000-0000-000056000000}"/>
    <cellStyle name="Good 2" xfId="56" xr:uid="{00000000-0005-0000-0000-000057000000}"/>
    <cellStyle name="Good 3" xfId="106" xr:uid="{00000000-0005-0000-0000-000058000000}"/>
    <cellStyle name="Heading 1 2" xfId="57" xr:uid="{00000000-0005-0000-0000-000059000000}"/>
    <cellStyle name="Heading 2 2" xfId="58" xr:uid="{00000000-0005-0000-0000-00005A000000}"/>
    <cellStyle name="Heading 3 2" xfId="59" xr:uid="{00000000-0005-0000-0000-00005B000000}"/>
    <cellStyle name="Heading 4 2" xfId="60" xr:uid="{00000000-0005-0000-0000-00005C000000}"/>
    <cellStyle name="Hyperlink" xfId="61" builtinId="8"/>
    <cellStyle name="Hyperlink 2" xfId="62" xr:uid="{00000000-0005-0000-0000-00005E000000}"/>
    <cellStyle name="Hyperlink 3" xfId="93" xr:uid="{00000000-0005-0000-0000-00005F000000}"/>
    <cellStyle name="Hyperlink 4" xfId="86" xr:uid="{00000000-0005-0000-0000-000060000000}"/>
    <cellStyle name="Input 2" xfId="63" xr:uid="{00000000-0005-0000-0000-000061000000}"/>
    <cellStyle name="Linked Cell 2" xfId="64" xr:uid="{00000000-0005-0000-0000-000062000000}"/>
    <cellStyle name="Neutral 2" xfId="65" xr:uid="{00000000-0005-0000-0000-000063000000}"/>
    <cellStyle name="Normal" xfId="0" builtinId="0"/>
    <cellStyle name="Normal 10" xfId="103" xr:uid="{00000000-0005-0000-0000-000065000000}"/>
    <cellStyle name="Normal 10 2" xfId="113" xr:uid="{00000000-0005-0000-0000-000066000000}"/>
    <cellStyle name="Normal 10 2 2" xfId="130" xr:uid="{00000000-0005-0000-0000-000067000000}"/>
    <cellStyle name="Normal 10 2 2 2" xfId="160" xr:uid="{00000000-0005-0000-0000-000068000000}"/>
    <cellStyle name="Normal 10 2 2 2 2" xfId="224" xr:uid="{00000000-0005-0000-0000-000069000000}"/>
    <cellStyle name="Normal 10 2 2 2 3" xfId="303" xr:uid="{00000000-0005-0000-0000-00006A000000}"/>
    <cellStyle name="Normal 10 2 2 3" xfId="194" xr:uid="{00000000-0005-0000-0000-00006B000000}"/>
    <cellStyle name="Normal 10 2 2 4" xfId="273" xr:uid="{00000000-0005-0000-0000-00006C000000}"/>
    <cellStyle name="Normal 10 2 3" xfId="145" xr:uid="{00000000-0005-0000-0000-00006D000000}"/>
    <cellStyle name="Normal 10 2 3 2" xfId="209" xr:uid="{00000000-0005-0000-0000-00006E000000}"/>
    <cellStyle name="Normal 10 2 3 3" xfId="288" xr:uid="{00000000-0005-0000-0000-00006F000000}"/>
    <cellStyle name="Normal 10 2 4" xfId="177" xr:uid="{00000000-0005-0000-0000-000070000000}"/>
    <cellStyle name="Normal 10 2 4 2" xfId="258" xr:uid="{00000000-0005-0000-0000-000071000000}"/>
    <cellStyle name="Normal 10 2 5" xfId="240" xr:uid="{00000000-0005-0000-0000-000072000000}"/>
    <cellStyle name="Normal 10 3" xfId="121" xr:uid="{00000000-0005-0000-0000-000073000000}"/>
    <cellStyle name="Normal 10 3 2" xfId="152" xr:uid="{00000000-0005-0000-0000-000074000000}"/>
    <cellStyle name="Normal 10 3 2 2" xfId="216" xr:uid="{00000000-0005-0000-0000-000075000000}"/>
    <cellStyle name="Normal 10 3 2 3" xfId="295" xr:uid="{00000000-0005-0000-0000-000076000000}"/>
    <cellStyle name="Normal 10 3 3" xfId="185" xr:uid="{00000000-0005-0000-0000-000077000000}"/>
    <cellStyle name="Normal 10 3 4" xfId="265" xr:uid="{00000000-0005-0000-0000-000078000000}"/>
    <cellStyle name="Normal 10 4" xfId="137" xr:uid="{00000000-0005-0000-0000-000079000000}"/>
    <cellStyle name="Normal 10 4 2" xfId="201" xr:uid="{00000000-0005-0000-0000-00007A000000}"/>
    <cellStyle name="Normal 10 4 3" xfId="280" xr:uid="{00000000-0005-0000-0000-00007B000000}"/>
    <cellStyle name="Normal 10 5" xfId="169" xr:uid="{00000000-0005-0000-0000-00007C000000}"/>
    <cellStyle name="Normal 10 5 2" xfId="250" xr:uid="{00000000-0005-0000-0000-00007D000000}"/>
    <cellStyle name="Normal 10 6" xfId="232" xr:uid="{00000000-0005-0000-0000-00007E000000}"/>
    <cellStyle name="Normal 11" xfId="104" xr:uid="{00000000-0005-0000-0000-00007F000000}"/>
    <cellStyle name="Normal 11 2" xfId="114" xr:uid="{00000000-0005-0000-0000-000080000000}"/>
    <cellStyle name="Normal 11 2 2" xfId="131" xr:uid="{00000000-0005-0000-0000-000081000000}"/>
    <cellStyle name="Normal 11 2 2 2" xfId="161" xr:uid="{00000000-0005-0000-0000-000082000000}"/>
    <cellStyle name="Normal 11 2 2 2 2" xfId="225" xr:uid="{00000000-0005-0000-0000-000083000000}"/>
    <cellStyle name="Normal 11 2 2 2 3" xfId="304" xr:uid="{00000000-0005-0000-0000-000084000000}"/>
    <cellStyle name="Normal 11 2 2 3" xfId="195" xr:uid="{00000000-0005-0000-0000-000085000000}"/>
    <cellStyle name="Normal 11 2 2 4" xfId="274" xr:uid="{00000000-0005-0000-0000-000086000000}"/>
    <cellStyle name="Normal 11 2 3" xfId="146" xr:uid="{00000000-0005-0000-0000-000087000000}"/>
    <cellStyle name="Normal 11 2 3 2" xfId="210" xr:uid="{00000000-0005-0000-0000-000088000000}"/>
    <cellStyle name="Normal 11 2 3 3" xfId="289" xr:uid="{00000000-0005-0000-0000-000089000000}"/>
    <cellStyle name="Normal 11 2 4" xfId="178" xr:uid="{00000000-0005-0000-0000-00008A000000}"/>
    <cellStyle name="Normal 11 2 4 2" xfId="259" xr:uid="{00000000-0005-0000-0000-00008B000000}"/>
    <cellStyle name="Normal 11 2 5" xfId="241" xr:uid="{00000000-0005-0000-0000-00008C000000}"/>
    <cellStyle name="Normal 11 3" xfId="122" xr:uid="{00000000-0005-0000-0000-00008D000000}"/>
    <cellStyle name="Normal 11 3 2" xfId="153" xr:uid="{00000000-0005-0000-0000-00008E000000}"/>
    <cellStyle name="Normal 11 3 2 2" xfId="217" xr:uid="{00000000-0005-0000-0000-00008F000000}"/>
    <cellStyle name="Normal 11 3 2 3" xfId="296" xr:uid="{00000000-0005-0000-0000-000090000000}"/>
    <cellStyle name="Normal 11 3 3" xfId="186" xr:uid="{00000000-0005-0000-0000-000091000000}"/>
    <cellStyle name="Normal 11 3 4" xfId="266" xr:uid="{00000000-0005-0000-0000-000092000000}"/>
    <cellStyle name="Normal 11 4" xfId="138" xr:uid="{00000000-0005-0000-0000-000093000000}"/>
    <cellStyle name="Normal 11 4 2" xfId="202" xr:uid="{00000000-0005-0000-0000-000094000000}"/>
    <cellStyle name="Normal 11 4 3" xfId="281" xr:uid="{00000000-0005-0000-0000-000095000000}"/>
    <cellStyle name="Normal 11 5" xfId="170" xr:uid="{00000000-0005-0000-0000-000096000000}"/>
    <cellStyle name="Normal 11 5 2" xfId="251" xr:uid="{00000000-0005-0000-0000-000097000000}"/>
    <cellStyle name="Normal 11 6" xfId="233" xr:uid="{00000000-0005-0000-0000-000098000000}"/>
    <cellStyle name="Normal 12" xfId="107" xr:uid="{00000000-0005-0000-0000-000099000000}"/>
    <cellStyle name="Normal 12 2" xfId="116" xr:uid="{00000000-0005-0000-0000-00009A000000}"/>
    <cellStyle name="Normal 12 2 2" xfId="133" xr:uid="{00000000-0005-0000-0000-00009B000000}"/>
    <cellStyle name="Normal 12 2 2 2" xfId="163" xr:uid="{00000000-0005-0000-0000-00009C000000}"/>
    <cellStyle name="Normal 12 2 2 2 2" xfId="227" xr:uid="{00000000-0005-0000-0000-00009D000000}"/>
    <cellStyle name="Normal 12 2 2 2 3" xfId="306" xr:uid="{00000000-0005-0000-0000-00009E000000}"/>
    <cellStyle name="Normal 12 2 2 3" xfId="197" xr:uid="{00000000-0005-0000-0000-00009F000000}"/>
    <cellStyle name="Normal 12 2 2 4" xfId="276" xr:uid="{00000000-0005-0000-0000-0000A0000000}"/>
    <cellStyle name="Normal 12 2 3" xfId="148" xr:uid="{00000000-0005-0000-0000-0000A1000000}"/>
    <cellStyle name="Normal 12 2 3 2" xfId="212" xr:uid="{00000000-0005-0000-0000-0000A2000000}"/>
    <cellStyle name="Normal 12 2 3 3" xfId="291" xr:uid="{00000000-0005-0000-0000-0000A3000000}"/>
    <cellStyle name="Normal 12 2 4" xfId="180" xr:uid="{00000000-0005-0000-0000-0000A4000000}"/>
    <cellStyle name="Normal 12 2 4 2" xfId="261" xr:uid="{00000000-0005-0000-0000-0000A5000000}"/>
    <cellStyle name="Normal 12 2 5" xfId="243" xr:uid="{00000000-0005-0000-0000-0000A6000000}"/>
    <cellStyle name="Normal 12 3" xfId="124" xr:uid="{00000000-0005-0000-0000-0000A7000000}"/>
    <cellStyle name="Normal 12 3 2" xfId="155" xr:uid="{00000000-0005-0000-0000-0000A8000000}"/>
    <cellStyle name="Normal 12 3 2 2" xfId="219" xr:uid="{00000000-0005-0000-0000-0000A9000000}"/>
    <cellStyle name="Normal 12 3 2 3" xfId="298" xr:uid="{00000000-0005-0000-0000-0000AA000000}"/>
    <cellStyle name="Normal 12 3 3" xfId="188" xr:uid="{00000000-0005-0000-0000-0000AB000000}"/>
    <cellStyle name="Normal 12 3 4" xfId="268" xr:uid="{00000000-0005-0000-0000-0000AC000000}"/>
    <cellStyle name="Normal 12 4" xfId="140" xr:uid="{00000000-0005-0000-0000-0000AD000000}"/>
    <cellStyle name="Normal 12 4 2" xfId="204" xr:uid="{00000000-0005-0000-0000-0000AE000000}"/>
    <cellStyle name="Normal 12 4 3" xfId="283" xr:uid="{00000000-0005-0000-0000-0000AF000000}"/>
    <cellStyle name="Normal 12 5" xfId="172" xr:uid="{00000000-0005-0000-0000-0000B0000000}"/>
    <cellStyle name="Normal 12 5 2" xfId="253" xr:uid="{00000000-0005-0000-0000-0000B1000000}"/>
    <cellStyle name="Normal 12 6" xfId="235" xr:uid="{00000000-0005-0000-0000-0000B2000000}"/>
    <cellStyle name="Normal 13" xfId="109" xr:uid="{00000000-0005-0000-0000-0000B3000000}"/>
    <cellStyle name="Normal 13 2" xfId="125" xr:uid="{00000000-0005-0000-0000-0000B4000000}"/>
    <cellStyle name="Normal 13 2 2" xfId="156" xr:uid="{00000000-0005-0000-0000-0000B5000000}"/>
    <cellStyle name="Normal 13 2 2 2" xfId="220" xr:uid="{00000000-0005-0000-0000-0000B6000000}"/>
    <cellStyle name="Normal 13 2 2 3" xfId="299" xr:uid="{00000000-0005-0000-0000-0000B7000000}"/>
    <cellStyle name="Normal 13 2 3" xfId="189" xr:uid="{00000000-0005-0000-0000-0000B8000000}"/>
    <cellStyle name="Normal 13 2 4" xfId="269" xr:uid="{00000000-0005-0000-0000-0000B9000000}"/>
    <cellStyle name="Normal 13 3" xfId="141" xr:uid="{00000000-0005-0000-0000-0000BA000000}"/>
    <cellStyle name="Normal 13 3 2" xfId="205" xr:uid="{00000000-0005-0000-0000-0000BB000000}"/>
    <cellStyle name="Normal 13 3 3" xfId="284" xr:uid="{00000000-0005-0000-0000-0000BC000000}"/>
    <cellStyle name="Normal 13 4" xfId="173" xr:uid="{00000000-0005-0000-0000-0000BD000000}"/>
    <cellStyle name="Normal 13 4 2" xfId="254" xr:uid="{00000000-0005-0000-0000-0000BE000000}"/>
    <cellStyle name="Normal 13 5" xfId="236" xr:uid="{00000000-0005-0000-0000-0000BF000000}"/>
    <cellStyle name="Normal 14" xfId="85" xr:uid="{00000000-0005-0000-0000-0000C0000000}"/>
    <cellStyle name="Normal 14 2" xfId="126" xr:uid="{00000000-0005-0000-0000-0000C1000000}"/>
    <cellStyle name="Normal 14 2 2" xfId="190" xr:uid="{00000000-0005-0000-0000-0000C2000000}"/>
    <cellStyle name="Normal 14 3" xfId="246" xr:uid="{00000000-0005-0000-0000-0000C3000000}"/>
    <cellStyle name="Normal 15" xfId="117" xr:uid="{00000000-0005-0000-0000-0000C4000000}"/>
    <cellStyle name="Normal 15 2" xfId="181" xr:uid="{00000000-0005-0000-0000-0000C5000000}"/>
    <cellStyle name="Normal 15 3" xfId="244" xr:uid="{00000000-0005-0000-0000-0000C6000000}"/>
    <cellStyle name="Normal 16" xfId="245" xr:uid="{00000000-0005-0000-0000-0000C7000000}"/>
    <cellStyle name="Normal 2" xfId="66" xr:uid="{00000000-0005-0000-0000-0000C8000000}"/>
    <cellStyle name="Normal 2 2" xfId="67" xr:uid="{00000000-0005-0000-0000-0000C9000000}"/>
    <cellStyle name="Normal 2 2 2" xfId="68" xr:uid="{00000000-0005-0000-0000-0000CA000000}"/>
    <cellStyle name="Normal 2 3" xfId="94" xr:uid="{00000000-0005-0000-0000-0000CB000000}"/>
    <cellStyle name="Normal 3" xfId="69" xr:uid="{00000000-0005-0000-0000-0000CC000000}"/>
    <cellStyle name="Normal 3 2" xfId="70" xr:uid="{00000000-0005-0000-0000-0000CD000000}"/>
    <cellStyle name="Normal 3 3" xfId="71" xr:uid="{00000000-0005-0000-0000-0000CE000000}"/>
    <cellStyle name="Normal 3 4" xfId="98" xr:uid="{00000000-0005-0000-0000-0000CF000000}"/>
    <cellStyle name="Normal 4" xfId="72" xr:uid="{00000000-0005-0000-0000-0000D0000000}"/>
    <cellStyle name="Normal 4 2" xfId="73" xr:uid="{00000000-0005-0000-0000-0000D1000000}"/>
    <cellStyle name="Normal 4 3" xfId="99" xr:uid="{00000000-0005-0000-0000-0000D2000000}"/>
    <cellStyle name="Normal 4 4" xfId="108" xr:uid="{00000000-0005-0000-0000-0000D3000000}"/>
    <cellStyle name="Normal 5" xfId="87" xr:uid="{00000000-0005-0000-0000-0000D4000000}"/>
    <cellStyle name="Normal 5 2" xfId="110" xr:uid="{00000000-0005-0000-0000-0000D5000000}"/>
    <cellStyle name="Normal 5 2 2" xfId="127" xr:uid="{00000000-0005-0000-0000-0000D6000000}"/>
    <cellStyle name="Normal 5 2 2 2" xfId="157" xr:uid="{00000000-0005-0000-0000-0000D7000000}"/>
    <cellStyle name="Normal 5 2 2 2 2" xfId="221" xr:uid="{00000000-0005-0000-0000-0000D8000000}"/>
    <cellStyle name="Normal 5 2 2 2 3" xfId="300" xr:uid="{00000000-0005-0000-0000-0000D9000000}"/>
    <cellStyle name="Normal 5 2 2 3" xfId="191" xr:uid="{00000000-0005-0000-0000-0000DA000000}"/>
    <cellStyle name="Normal 5 2 2 4" xfId="270" xr:uid="{00000000-0005-0000-0000-0000DB000000}"/>
    <cellStyle name="Normal 5 2 3" xfId="142" xr:uid="{00000000-0005-0000-0000-0000DC000000}"/>
    <cellStyle name="Normal 5 2 3 2" xfId="206" xr:uid="{00000000-0005-0000-0000-0000DD000000}"/>
    <cellStyle name="Normal 5 2 3 3" xfId="285" xr:uid="{00000000-0005-0000-0000-0000DE000000}"/>
    <cellStyle name="Normal 5 2 4" xfId="174" xr:uid="{00000000-0005-0000-0000-0000DF000000}"/>
    <cellStyle name="Normal 5 2 4 2" xfId="255" xr:uid="{00000000-0005-0000-0000-0000E0000000}"/>
    <cellStyle name="Normal 5 2 5" xfId="237" xr:uid="{00000000-0005-0000-0000-0000E1000000}"/>
    <cellStyle name="Normal 5 3" xfId="118" xr:uid="{00000000-0005-0000-0000-0000E2000000}"/>
    <cellStyle name="Normal 5 3 2" xfId="149" xr:uid="{00000000-0005-0000-0000-0000E3000000}"/>
    <cellStyle name="Normal 5 3 2 2" xfId="213" xr:uid="{00000000-0005-0000-0000-0000E4000000}"/>
    <cellStyle name="Normal 5 3 2 3" xfId="292" xr:uid="{00000000-0005-0000-0000-0000E5000000}"/>
    <cellStyle name="Normal 5 3 3" xfId="182" xr:uid="{00000000-0005-0000-0000-0000E6000000}"/>
    <cellStyle name="Normal 5 3 4" xfId="262" xr:uid="{00000000-0005-0000-0000-0000E7000000}"/>
    <cellStyle name="Normal 5 4" xfId="134" xr:uid="{00000000-0005-0000-0000-0000E8000000}"/>
    <cellStyle name="Normal 5 4 2" xfId="198" xr:uid="{00000000-0005-0000-0000-0000E9000000}"/>
    <cellStyle name="Normal 5 4 3" xfId="277" xr:uid="{00000000-0005-0000-0000-0000EA000000}"/>
    <cellStyle name="Normal 5 5" xfId="166" xr:uid="{00000000-0005-0000-0000-0000EB000000}"/>
    <cellStyle name="Normal 5 5 2" xfId="247" xr:uid="{00000000-0005-0000-0000-0000EC000000}"/>
    <cellStyle name="Normal 5 6" xfId="229" xr:uid="{00000000-0005-0000-0000-0000ED000000}"/>
    <cellStyle name="Normal 6" xfId="88" xr:uid="{00000000-0005-0000-0000-0000EE000000}"/>
    <cellStyle name="Normal 7" xfId="89" xr:uid="{00000000-0005-0000-0000-0000EF000000}"/>
    <cellStyle name="Normal 7 2" xfId="164" xr:uid="{00000000-0005-0000-0000-0000F0000000}"/>
    <cellStyle name="Normal 7 2 2" xfId="228" xr:uid="{00000000-0005-0000-0000-0000F1000000}"/>
    <cellStyle name="Normal 7 2 3" xfId="307" xr:uid="{00000000-0005-0000-0000-0000F2000000}"/>
    <cellStyle name="Normal 8" xfId="101" xr:uid="{00000000-0005-0000-0000-0000F3000000}"/>
    <cellStyle name="Normal 8 2" xfId="111" xr:uid="{00000000-0005-0000-0000-0000F4000000}"/>
    <cellStyle name="Normal 8 2 2" xfId="128" xr:uid="{00000000-0005-0000-0000-0000F5000000}"/>
    <cellStyle name="Normal 8 2 2 2" xfId="158" xr:uid="{00000000-0005-0000-0000-0000F6000000}"/>
    <cellStyle name="Normal 8 2 2 2 2" xfId="222" xr:uid="{00000000-0005-0000-0000-0000F7000000}"/>
    <cellStyle name="Normal 8 2 2 2 3" xfId="301" xr:uid="{00000000-0005-0000-0000-0000F8000000}"/>
    <cellStyle name="Normal 8 2 2 3" xfId="192" xr:uid="{00000000-0005-0000-0000-0000F9000000}"/>
    <cellStyle name="Normal 8 2 2 4" xfId="271" xr:uid="{00000000-0005-0000-0000-0000FA000000}"/>
    <cellStyle name="Normal 8 2 3" xfId="143" xr:uid="{00000000-0005-0000-0000-0000FB000000}"/>
    <cellStyle name="Normal 8 2 3 2" xfId="207" xr:uid="{00000000-0005-0000-0000-0000FC000000}"/>
    <cellStyle name="Normal 8 2 3 3" xfId="286" xr:uid="{00000000-0005-0000-0000-0000FD000000}"/>
    <cellStyle name="Normal 8 2 4" xfId="175" xr:uid="{00000000-0005-0000-0000-0000FE000000}"/>
    <cellStyle name="Normal 8 2 4 2" xfId="256" xr:uid="{00000000-0005-0000-0000-0000FF000000}"/>
    <cellStyle name="Normal 8 2 5" xfId="238" xr:uid="{00000000-0005-0000-0000-000000010000}"/>
    <cellStyle name="Normal 8 3" xfId="119" xr:uid="{00000000-0005-0000-0000-000001010000}"/>
    <cellStyle name="Normal 8 3 2" xfId="150" xr:uid="{00000000-0005-0000-0000-000002010000}"/>
    <cellStyle name="Normal 8 3 2 2" xfId="214" xr:uid="{00000000-0005-0000-0000-000003010000}"/>
    <cellStyle name="Normal 8 3 2 3" xfId="293" xr:uid="{00000000-0005-0000-0000-000004010000}"/>
    <cellStyle name="Normal 8 3 3" xfId="183" xr:uid="{00000000-0005-0000-0000-000005010000}"/>
    <cellStyle name="Normal 8 3 4" xfId="263" xr:uid="{00000000-0005-0000-0000-000006010000}"/>
    <cellStyle name="Normal 8 4" xfId="135" xr:uid="{00000000-0005-0000-0000-000007010000}"/>
    <cellStyle name="Normal 8 4 2" xfId="199" xr:uid="{00000000-0005-0000-0000-000008010000}"/>
    <cellStyle name="Normal 8 4 3" xfId="278" xr:uid="{00000000-0005-0000-0000-000009010000}"/>
    <cellStyle name="Normal 8 5" xfId="167" xr:uid="{00000000-0005-0000-0000-00000A010000}"/>
    <cellStyle name="Normal 8 5 2" xfId="248" xr:uid="{00000000-0005-0000-0000-00000B010000}"/>
    <cellStyle name="Normal 8 6" xfId="230" xr:uid="{00000000-0005-0000-0000-00000C010000}"/>
    <cellStyle name="Normal 9" xfId="102" xr:uid="{00000000-0005-0000-0000-00000D010000}"/>
    <cellStyle name="Normal 9 2" xfId="112" xr:uid="{00000000-0005-0000-0000-00000E010000}"/>
    <cellStyle name="Normal 9 2 2" xfId="129" xr:uid="{00000000-0005-0000-0000-00000F010000}"/>
    <cellStyle name="Normal 9 2 2 2" xfId="159" xr:uid="{00000000-0005-0000-0000-000010010000}"/>
    <cellStyle name="Normal 9 2 2 2 2" xfId="223" xr:uid="{00000000-0005-0000-0000-000011010000}"/>
    <cellStyle name="Normal 9 2 2 2 3" xfId="302" xr:uid="{00000000-0005-0000-0000-000012010000}"/>
    <cellStyle name="Normal 9 2 2 3" xfId="193" xr:uid="{00000000-0005-0000-0000-000013010000}"/>
    <cellStyle name="Normal 9 2 2 4" xfId="272" xr:uid="{00000000-0005-0000-0000-000014010000}"/>
    <cellStyle name="Normal 9 2 3" xfId="144" xr:uid="{00000000-0005-0000-0000-000015010000}"/>
    <cellStyle name="Normal 9 2 3 2" xfId="208" xr:uid="{00000000-0005-0000-0000-000016010000}"/>
    <cellStyle name="Normal 9 2 3 3" xfId="287" xr:uid="{00000000-0005-0000-0000-000017010000}"/>
    <cellStyle name="Normal 9 2 4" xfId="176" xr:uid="{00000000-0005-0000-0000-000018010000}"/>
    <cellStyle name="Normal 9 2 4 2" xfId="257" xr:uid="{00000000-0005-0000-0000-000019010000}"/>
    <cellStyle name="Normal 9 2 5" xfId="239" xr:uid="{00000000-0005-0000-0000-00001A010000}"/>
    <cellStyle name="Normal 9 3" xfId="120" xr:uid="{00000000-0005-0000-0000-00001B010000}"/>
    <cellStyle name="Normal 9 3 2" xfId="151" xr:uid="{00000000-0005-0000-0000-00001C010000}"/>
    <cellStyle name="Normal 9 3 2 2" xfId="215" xr:uid="{00000000-0005-0000-0000-00001D010000}"/>
    <cellStyle name="Normal 9 3 2 3" xfId="294" xr:uid="{00000000-0005-0000-0000-00001E010000}"/>
    <cellStyle name="Normal 9 3 3" xfId="184" xr:uid="{00000000-0005-0000-0000-00001F010000}"/>
    <cellStyle name="Normal 9 3 4" xfId="264" xr:uid="{00000000-0005-0000-0000-000020010000}"/>
    <cellStyle name="Normal 9 4" xfId="136" xr:uid="{00000000-0005-0000-0000-000021010000}"/>
    <cellStyle name="Normal 9 4 2" xfId="200" xr:uid="{00000000-0005-0000-0000-000022010000}"/>
    <cellStyle name="Normal 9 4 3" xfId="279" xr:uid="{00000000-0005-0000-0000-000023010000}"/>
    <cellStyle name="Normal 9 5" xfId="168" xr:uid="{00000000-0005-0000-0000-000024010000}"/>
    <cellStyle name="Normal 9 5 2" xfId="249" xr:uid="{00000000-0005-0000-0000-000025010000}"/>
    <cellStyle name="Normal 9 6" xfId="231" xr:uid="{00000000-0005-0000-0000-000026010000}"/>
    <cellStyle name="Note 2" xfId="74" xr:uid="{00000000-0005-0000-0000-000027010000}"/>
    <cellStyle name="Output 2" xfId="75" xr:uid="{00000000-0005-0000-0000-000028010000}"/>
    <cellStyle name="Percent" xfId="76" builtinId="5"/>
    <cellStyle name="Percent 2" xfId="77" xr:uid="{00000000-0005-0000-0000-00002A010000}"/>
    <cellStyle name="Percent 2 2" xfId="78" xr:uid="{00000000-0005-0000-0000-00002B010000}"/>
    <cellStyle name="Percent 2 2 2" xfId="79" xr:uid="{00000000-0005-0000-0000-00002C010000}"/>
    <cellStyle name="Percent 2 3" xfId="96" xr:uid="{00000000-0005-0000-0000-00002D010000}"/>
    <cellStyle name="Percent 3" xfId="80" xr:uid="{00000000-0005-0000-0000-00002E010000}"/>
    <cellStyle name="Percent 3 2" xfId="81" xr:uid="{00000000-0005-0000-0000-00002F010000}"/>
    <cellStyle name="Percent 4" xfId="95" xr:uid="{00000000-0005-0000-0000-000030010000}"/>
    <cellStyle name="Title 2" xfId="82" xr:uid="{00000000-0005-0000-0000-000031010000}"/>
    <cellStyle name="Total 2" xfId="83" xr:uid="{00000000-0005-0000-0000-000032010000}"/>
    <cellStyle name="Warning Text 2" xfId="84" xr:uid="{00000000-0005-0000-0000-000033010000}"/>
  </cellStyles>
  <dxfs count="2">
    <dxf>
      <fill>
        <patternFill>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xdr:colOff>
      <xdr:row>44</xdr:row>
      <xdr:rowOff>133350</xdr:rowOff>
    </xdr:from>
    <xdr:to>
      <xdr:col>8</xdr:col>
      <xdr:colOff>781050</xdr:colOff>
      <xdr:row>49</xdr:row>
      <xdr:rowOff>38100</xdr:rowOff>
    </xdr:to>
    <xdr:pic>
      <xdr:nvPicPr>
        <xdr:cNvPr id="2096" name="Picture 3">
          <a:extLst>
            <a:ext uri="{FF2B5EF4-FFF2-40B4-BE49-F238E27FC236}">
              <a16:creationId xmlns:a16="http://schemas.microsoft.com/office/drawing/2014/main" id="{00000000-0008-0000-0100-0000300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7710" t="72992" r="9422" b="10931"/>
        <a:stretch>
          <a:fillRect/>
        </a:stretch>
      </xdr:blipFill>
      <xdr:spPr bwMode="auto">
        <a:xfrm>
          <a:off x="3105150" y="14135100"/>
          <a:ext cx="3133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49</xdr:row>
      <xdr:rowOff>38100</xdr:rowOff>
    </xdr:from>
    <xdr:to>
      <xdr:col>6</xdr:col>
      <xdr:colOff>209550</xdr:colOff>
      <xdr:row>54</xdr:row>
      <xdr:rowOff>133350</xdr:rowOff>
    </xdr:to>
    <xdr:pic>
      <xdr:nvPicPr>
        <xdr:cNvPr id="2097" name="Picture 4">
          <a:extLst>
            <a:ext uri="{FF2B5EF4-FFF2-40B4-BE49-F238E27FC236}">
              <a16:creationId xmlns:a16="http://schemas.microsoft.com/office/drawing/2014/main" id="{00000000-0008-0000-0100-00003108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8832" t="33604" r="54091" b="1823"/>
        <a:stretch>
          <a:fillRect/>
        </a:stretch>
      </xdr:blipFill>
      <xdr:spPr bwMode="auto">
        <a:xfrm>
          <a:off x="3152775" y="14849475"/>
          <a:ext cx="13906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58</xdr:row>
      <xdr:rowOff>0</xdr:rowOff>
    </xdr:from>
    <xdr:to>
      <xdr:col>6</xdr:col>
      <xdr:colOff>246592</xdr:colOff>
      <xdr:row>82</xdr:row>
      <xdr:rowOff>138641</xdr:rowOff>
    </xdr:to>
    <xdr:pic>
      <xdr:nvPicPr>
        <xdr:cNvPr id="5" name="Picture 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r="4121" b="26326"/>
        <a:stretch>
          <a:fillRect/>
        </a:stretch>
      </xdr:blipFill>
      <xdr:spPr bwMode="auto">
        <a:xfrm>
          <a:off x="0" y="16478250"/>
          <a:ext cx="4580467" cy="41391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aul.duperre@cmpco.com" TargetMode="External"/><Relationship Id="rId2" Type="http://schemas.openxmlformats.org/officeDocument/2006/relationships/hyperlink" Target="mailto:jamie.cough@cmpco.com" TargetMode="External"/><Relationship Id="rId1" Type="http://schemas.openxmlformats.org/officeDocument/2006/relationships/hyperlink" Target="mailto:Daniel.Begin@cmpco.com" TargetMode="External"/><Relationship Id="rId5" Type="http://schemas.openxmlformats.org/officeDocument/2006/relationships/printerSettings" Target="../printerSettings/printerSettings1.bin"/><Relationship Id="rId4" Type="http://schemas.openxmlformats.org/officeDocument/2006/relationships/hyperlink" Target="mailto:van.hobgood@cmpco.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25"/>
  <sheetViews>
    <sheetView tabSelected="1" zoomScale="90" zoomScaleNormal="90" zoomScaleSheetLayoutView="75" workbookViewId="0">
      <selection activeCell="D4" sqref="D4"/>
    </sheetView>
  </sheetViews>
  <sheetFormatPr defaultColWidth="9.21875" defaultRowHeight="13.2" x14ac:dyDescent="0.25"/>
  <cols>
    <col min="1" max="1" width="4.77734375" style="1" customWidth="1"/>
    <col min="2" max="2" width="25" style="2" customWidth="1"/>
    <col min="3" max="3" width="18.77734375" style="2" customWidth="1"/>
    <col min="4" max="4" width="15" style="2" customWidth="1"/>
    <col min="5" max="5" width="12.5546875" style="2" customWidth="1"/>
    <col min="6" max="6" width="17" style="2" customWidth="1"/>
    <col min="7" max="7" width="10.77734375" style="2" customWidth="1"/>
    <col min="8" max="8" width="33.21875" style="2" customWidth="1"/>
    <col min="9" max="9" width="7.77734375" style="2" customWidth="1"/>
    <col min="10" max="10" width="16.77734375" style="2" customWidth="1"/>
    <col min="11" max="11" width="12.21875" style="2" customWidth="1"/>
    <col min="12" max="13" width="16.77734375" style="2" customWidth="1"/>
    <col min="14" max="14" width="9.44140625" style="2" customWidth="1"/>
    <col min="15" max="15" width="16.77734375" style="2" customWidth="1"/>
    <col min="16" max="16" width="6.21875" style="2" customWidth="1"/>
    <col min="17" max="17" width="12.44140625" style="2" customWidth="1"/>
    <col min="18" max="16384" width="9.21875" style="2"/>
  </cols>
  <sheetData>
    <row r="1" spans="1:11" x14ac:dyDescent="0.25">
      <c r="B1" s="1" t="s">
        <v>0</v>
      </c>
      <c r="C1" s="1"/>
      <c r="D1" s="1"/>
      <c r="E1" s="1"/>
      <c r="F1" s="1"/>
      <c r="G1" s="1"/>
      <c r="H1" s="1"/>
      <c r="I1" s="2" t="s">
        <v>1</v>
      </c>
    </row>
    <row r="2" spans="1:11" ht="29.25" customHeight="1" thickBot="1" x14ac:dyDescent="0.3">
      <c r="B2" s="436" t="s">
        <v>571</v>
      </c>
      <c r="C2" s="436"/>
      <c r="D2" s="436"/>
      <c r="E2" s="436"/>
      <c r="F2" s="436"/>
      <c r="G2" s="436"/>
      <c r="H2" s="436"/>
    </row>
    <row r="3" spans="1:11" ht="18" customHeight="1" thickBot="1" x14ac:dyDescent="0.3">
      <c r="B3" s="1" t="s">
        <v>2</v>
      </c>
      <c r="C3" s="1" t="s">
        <v>3</v>
      </c>
      <c r="G3" s="423" t="s">
        <v>392</v>
      </c>
      <c r="H3" s="251">
        <f ca="1">TODAY()</f>
        <v>44978</v>
      </c>
    </row>
    <row r="4" spans="1:11" ht="27" customHeight="1" thickBot="1" x14ac:dyDescent="0.3">
      <c r="B4" s="1" t="s">
        <v>4</v>
      </c>
      <c r="C4" s="2" t="s">
        <v>5</v>
      </c>
      <c r="D4" s="252" t="s">
        <v>6</v>
      </c>
      <c r="E4" s="70"/>
      <c r="F4" s="70"/>
      <c r="G4" s="70"/>
    </row>
    <row r="5" spans="1:11" ht="18" customHeight="1" thickBot="1" x14ac:dyDescent="0.3">
      <c r="C5" s="2" t="s">
        <v>7</v>
      </c>
      <c r="D5" s="433">
        <f>VLOOKUP(D4,F74:I78,2)</f>
        <v>2076291489</v>
      </c>
      <c r="E5" s="434"/>
      <c r="F5" s="435"/>
    </row>
    <row r="6" spans="1:11" ht="18" customHeight="1" thickBot="1" x14ac:dyDescent="0.3">
      <c r="C6" s="2" t="s">
        <v>8</v>
      </c>
      <c r="D6" s="449">
        <f>VLOOKUP(D4,F74:I78,3)</f>
        <v>2076294982</v>
      </c>
      <c r="E6" s="449"/>
      <c r="F6" s="449"/>
      <c r="H6" s="2" t="s">
        <v>1</v>
      </c>
    </row>
    <row r="7" spans="1:11" ht="18" customHeight="1" thickBot="1" x14ac:dyDescent="0.3">
      <c r="C7" s="2" t="s">
        <v>9</v>
      </c>
      <c r="D7" s="450" t="str">
        <f>VLOOKUP(D4,F74:I78,4)</f>
        <v>jamie.cough@cmpco.com</v>
      </c>
      <c r="E7" s="450"/>
      <c r="F7" s="450"/>
    </row>
    <row r="8" spans="1:11" ht="12.75" customHeight="1" x14ac:dyDescent="0.25">
      <c r="A8" s="3" t="s">
        <v>10</v>
      </c>
      <c r="B8" s="3" t="s">
        <v>11</v>
      </c>
      <c r="C8" s="4" t="s">
        <v>1</v>
      </c>
      <c r="D8" s="5"/>
      <c r="E8" s="5"/>
      <c r="F8" s="5"/>
      <c r="G8" s="5"/>
      <c r="H8" s="5"/>
    </row>
    <row r="9" spans="1:11" ht="22.5" customHeight="1" x14ac:dyDescent="0.25">
      <c r="B9" s="1" t="s">
        <v>12</v>
      </c>
      <c r="C9" s="429"/>
      <c r="D9" s="176" t="s">
        <v>190</v>
      </c>
      <c r="E9" s="253"/>
      <c r="F9" s="5"/>
      <c r="G9" s="176" t="s">
        <v>191</v>
      </c>
      <c r="H9" s="177"/>
    </row>
    <row r="10" spans="1:11" ht="18" customHeight="1" x14ac:dyDescent="0.25">
      <c r="B10" s="1" t="s">
        <v>13</v>
      </c>
      <c r="C10" s="461" t="s">
        <v>574</v>
      </c>
      <c r="D10" s="462"/>
      <c r="E10" s="462"/>
      <c r="F10" s="462"/>
      <c r="G10" s="462"/>
      <c r="H10" s="463"/>
    </row>
    <row r="11" spans="1:11" ht="36" customHeight="1" x14ac:dyDescent="0.25">
      <c r="B11" s="1" t="s">
        <v>395</v>
      </c>
      <c r="C11" s="374"/>
      <c r="D11" s="149" t="s">
        <v>142</v>
      </c>
      <c r="E11" s="372" t="s">
        <v>1</v>
      </c>
      <c r="F11" s="183" t="s">
        <v>255</v>
      </c>
      <c r="G11" s="185">
        <v>421</v>
      </c>
      <c r="H11" s="175" t="str">
        <f>VLOOKUP(G11,B92:C93,2)</f>
        <v xml:space="preserve">    Commercial</v>
      </c>
    </row>
    <row r="12" spans="1:11" ht="38.25" customHeight="1" x14ac:dyDescent="0.25">
      <c r="B12" s="1" t="s">
        <v>14</v>
      </c>
      <c r="C12" s="136"/>
      <c r="D12" s="149" t="s">
        <v>141</v>
      </c>
      <c r="E12" s="136"/>
      <c r="F12" s="150" t="s">
        <v>143</v>
      </c>
      <c r="G12" s="244" t="s">
        <v>540</v>
      </c>
      <c r="H12" s="175" t="str">
        <f>VLOOKUP(G12,F81:G91,2)</f>
        <v xml:space="preserve">     21-400 KW</v>
      </c>
    </row>
    <row r="13" spans="1:11" ht="24.75" customHeight="1" x14ac:dyDescent="0.25">
      <c r="B13" s="1" t="s">
        <v>16</v>
      </c>
      <c r="C13" s="456" t="s">
        <v>573</v>
      </c>
      <c r="D13" s="457"/>
      <c r="E13" s="457"/>
      <c r="F13" s="457"/>
      <c r="G13" s="457"/>
      <c r="H13" s="458"/>
      <c r="J13" s="2" t="s">
        <v>1</v>
      </c>
      <c r="K13" s="2" t="s">
        <v>1</v>
      </c>
    </row>
    <row r="14" spans="1:11" ht="18" customHeight="1" x14ac:dyDescent="0.25">
      <c r="B14" s="1" t="s">
        <v>17</v>
      </c>
      <c r="C14" s="230" t="s">
        <v>18</v>
      </c>
      <c r="D14" s="137"/>
      <c r="E14" s="66" t="s">
        <v>19</v>
      </c>
      <c r="F14" s="137" t="s">
        <v>1</v>
      </c>
      <c r="G14" s="232" t="s">
        <v>20</v>
      </c>
      <c r="H14" s="233" t="s">
        <v>1</v>
      </c>
    </row>
    <row r="15" spans="1:11" ht="24" customHeight="1" x14ac:dyDescent="0.25">
      <c r="B15" s="1" t="s">
        <v>21</v>
      </c>
      <c r="C15" s="459" t="s">
        <v>1</v>
      </c>
      <c r="D15" s="457"/>
      <c r="E15" s="457"/>
      <c r="F15" s="457"/>
      <c r="G15" s="457"/>
      <c r="H15" s="458"/>
    </row>
    <row r="16" spans="1:11" ht="18" customHeight="1" x14ac:dyDescent="0.25">
      <c r="B16" s="1" t="s">
        <v>17</v>
      </c>
      <c r="C16" s="66" t="s">
        <v>18</v>
      </c>
      <c r="D16" s="137"/>
      <c r="E16" s="66" t="s">
        <v>19</v>
      </c>
      <c r="F16" s="137"/>
      <c r="G16" s="66" t="s">
        <v>20</v>
      </c>
      <c r="H16" s="137"/>
    </row>
    <row r="17" spans="1:17" ht="24.75" customHeight="1" x14ac:dyDescent="0.25">
      <c r="B17" s="1" t="s">
        <v>22</v>
      </c>
      <c r="C17" s="459"/>
      <c r="D17" s="457"/>
      <c r="E17" s="457"/>
      <c r="F17" s="457"/>
      <c r="G17" s="457"/>
      <c r="H17" s="458"/>
    </row>
    <row r="18" spans="1:17" ht="18" customHeight="1" x14ac:dyDescent="0.25">
      <c r="B18" s="1" t="s">
        <v>23</v>
      </c>
      <c r="C18" s="459"/>
      <c r="D18" s="457"/>
      <c r="E18" s="457"/>
      <c r="F18" s="460"/>
      <c r="G18" s="66" t="s">
        <v>24</v>
      </c>
      <c r="H18" s="138">
        <v>1000</v>
      </c>
    </row>
    <row r="19" spans="1:17" ht="18" customHeight="1" x14ac:dyDescent="0.25">
      <c r="B19" s="1"/>
      <c r="C19" s="35"/>
      <c r="D19" s="35"/>
      <c r="E19" s="35"/>
      <c r="F19" s="35"/>
      <c r="G19" s="35"/>
      <c r="H19" s="65"/>
    </row>
    <row r="20" spans="1:17" ht="13.5" customHeight="1" thickBot="1" x14ac:dyDescent="0.3">
      <c r="A20" s="3" t="s">
        <v>25</v>
      </c>
      <c r="B20" s="3" t="s">
        <v>26</v>
      </c>
      <c r="C20" s="4"/>
      <c r="D20" s="4"/>
      <c r="E20" s="4"/>
      <c r="F20" s="4"/>
      <c r="G20" s="4"/>
      <c r="H20" s="4"/>
    </row>
    <row r="21" spans="1:17" ht="13.5" customHeight="1" x14ac:dyDescent="0.25">
      <c r="A21" s="3"/>
      <c r="B21" s="106" t="s">
        <v>181</v>
      </c>
      <c r="C21" s="139" t="s">
        <v>85</v>
      </c>
      <c r="D21" s="74"/>
      <c r="E21" s="74"/>
      <c r="F21" s="74"/>
      <c r="G21" s="74"/>
      <c r="H21" s="111"/>
    </row>
    <row r="22" spans="1:17" ht="13.5" customHeight="1" x14ac:dyDescent="0.25">
      <c r="A22" s="3"/>
      <c r="B22" s="112" t="s">
        <v>1</v>
      </c>
      <c r="C22" s="4"/>
      <c r="D22" s="4"/>
      <c r="E22" s="4"/>
      <c r="F22" s="4"/>
      <c r="G22" s="4"/>
      <c r="H22" s="113"/>
    </row>
    <row r="23" spans="1:17" ht="18" customHeight="1" x14ac:dyDescent="0.25">
      <c r="B23" s="112" t="s">
        <v>27</v>
      </c>
      <c r="C23" s="2" t="s">
        <v>28</v>
      </c>
      <c r="D23" s="140" t="s">
        <v>1</v>
      </c>
      <c r="E23" s="452" t="s">
        <v>118</v>
      </c>
      <c r="F23" s="453"/>
      <c r="G23" s="140" t="s">
        <v>74</v>
      </c>
      <c r="H23" s="114"/>
      <c r="I23" s="4"/>
      <c r="J23" s="4"/>
    </row>
    <row r="24" spans="1:17" ht="18" customHeight="1" x14ac:dyDescent="0.25">
      <c r="B24" s="112" t="s">
        <v>117</v>
      </c>
      <c r="C24" s="2" t="s">
        <v>29</v>
      </c>
      <c r="D24" s="141"/>
      <c r="E24" s="451" t="s">
        <v>119</v>
      </c>
      <c r="F24" s="451"/>
      <c r="G24" s="142">
        <f ca="1">180+H3</f>
        <v>45158</v>
      </c>
      <c r="H24" s="113" t="s">
        <v>1</v>
      </c>
      <c r="I24" s="4"/>
      <c r="J24" s="4"/>
    </row>
    <row r="25" spans="1:17" ht="27" customHeight="1" x14ac:dyDescent="0.25">
      <c r="B25" s="112" t="s">
        <v>30</v>
      </c>
      <c r="C25" s="2" t="s">
        <v>310</v>
      </c>
      <c r="D25" s="221" t="s">
        <v>313</v>
      </c>
      <c r="E25" s="35" t="s">
        <v>32</v>
      </c>
      <c r="F25" s="140">
        <v>400</v>
      </c>
      <c r="G25" s="4" t="s">
        <v>33</v>
      </c>
      <c r="H25" s="144">
        <v>4</v>
      </c>
      <c r="J25" s="4"/>
      <c r="Q25" s="2" t="s">
        <v>1</v>
      </c>
    </row>
    <row r="26" spans="1:17" ht="18" customHeight="1" x14ac:dyDescent="0.25">
      <c r="B26" s="112"/>
      <c r="C26" s="2" t="s">
        <v>311</v>
      </c>
      <c r="D26" s="115">
        <f>VLOOKUP(D25,B96:D106,2)</f>
        <v>240</v>
      </c>
      <c r="E26" s="4" t="s">
        <v>34</v>
      </c>
      <c r="F26" s="115">
        <f>VLOOKUP(D25,B96:D106,3)</f>
        <v>1</v>
      </c>
      <c r="H26" s="116" t="s">
        <v>1</v>
      </c>
      <c r="J26" s="4"/>
    </row>
    <row r="27" spans="1:17" ht="14.25" customHeight="1" x14ac:dyDescent="0.25">
      <c r="B27" s="112" t="s">
        <v>35</v>
      </c>
      <c r="F27" s="2" t="s">
        <v>1</v>
      </c>
      <c r="H27" s="116" t="s">
        <v>1</v>
      </c>
      <c r="N27" s="2" t="s">
        <v>1</v>
      </c>
    </row>
    <row r="28" spans="1:17" ht="38.25" customHeight="1" thickBot="1" x14ac:dyDescent="0.3">
      <c r="B28" s="117" t="s">
        <v>38</v>
      </c>
      <c r="C28" s="118" t="s">
        <v>39</v>
      </c>
      <c r="D28" s="243" t="s">
        <v>120</v>
      </c>
      <c r="E28" s="132" t="s">
        <v>182</v>
      </c>
      <c r="F28" s="143" t="s">
        <v>37</v>
      </c>
      <c r="G28" s="118"/>
      <c r="H28" s="110"/>
      <c r="I28" s="4"/>
      <c r="Q28" s="2" t="s">
        <v>1</v>
      </c>
    </row>
    <row r="29" spans="1:17" ht="38.25" customHeight="1" thickBot="1" x14ac:dyDescent="0.3">
      <c r="B29" s="1"/>
      <c r="C29" s="4"/>
      <c r="D29" s="35"/>
      <c r="E29" s="9"/>
      <c r="F29" s="35"/>
      <c r="G29" s="4"/>
      <c r="I29" s="4"/>
    </row>
    <row r="30" spans="1:17" ht="24.75" customHeight="1" x14ac:dyDescent="0.25">
      <c r="B30" s="106" t="s">
        <v>40</v>
      </c>
      <c r="C30" s="74" t="s">
        <v>41</v>
      </c>
      <c r="D30" s="145" t="s">
        <v>36</v>
      </c>
      <c r="E30" s="179" t="s">
        <v>164</v>
      </c>
      <c r="F30" s="181" t="s">
        <v>106</v>
      </c>
      <c r="G30" s="180" t="s">
        <v>183</v>
      </c>
      <c r="H30" s="182" t="str">
        <f>VLOOKUP(F30,F95:G100,2)</f>
        <v>Service Center</v>
      </c>
    </row>
    <row r="31" spans="1:17" ht="51.75" customHeight="1" x14ac:dyDescent="0.25">
      <c r="B31" s="107" t="s">
        <v>42</v>
      </c>
      <c r="C31" s="146">
        <v>1</v>
      </c>
      <c r="D31" s="228" t="s">
        <v>43</v>
      </c>
      <c r="E31" s="136" t="s">
        <v>1</v>
      </c>
      <c r="F31" s="162"/>
      <c r="G31" s="163"/>
      <c r="H31" s="164"/>
      <c r="M31" s="2" t="s">
        <v>1</v>
      </c>
    </row>
    <row r="32" spans="1:17" ht="51" customHeight="1" thickBot="1" x14ac:dyDescent="0.3">
      <c r="B32" s="108" t="s">
        <v>165</v>
      </c>
      <c r="C32" s="143">
        <v>0</v>
      </c>
      <c r="D32" s="109" t="s">
        <v>124</v>
      </c>
      <c r="E32" s="454" t="s">
        <v>351</v>
      </c>
      <c r="F32" s="455"/>
      <c r="G32" s="437" t="s">
        <v>1</v>
      </c>
      <c r="H32" s="438"/>
    </row>
    <row r="33" spans="1:21" ht="21" customHeight="1" x14ac:dyDescent="0.25">
      <c r="B33" s="1"/>
      <c r="C33" s="35"/>
      <c r="D33" s="9"/>
      <c r="E33" s="23"/>
      <c r="F33" s="4"/>
    </row>
    <row r="34" spans="1:21" ht="17.25" customHeight="1" x14ac:dyDescent="0.25">
      <c r="A34" s="1" t="s">
        <v>1</v>
      </c>
      <c r="B34" s="1" t="s">
        <v>154</v>
      </c>
      <c r="C34" s="6" t="s">
        <v>1</v>
      </c>
      <c r="D34" s="6"/>
      <c r="E34" s="4"/>
      <c r="F34" s="4"/>
      <c r="G34" s="4" t="s">
        <v>1</v>
      </c>
      <c r="H34" s="6"/>
    </row>
    <row r="35" spans="1:21" s="8" customFormat="1" ht="33.75" customHeight="1" thickBot="1" x14ac:dyDescent="0.3">
      <c r="A35" s="7"/>
      <c r="B35" s="24" t="s">
        <v>572</v>
      </c>
      <c r="C35" s="23" t="s">
        <v>122</v>
      </c>
      <c r="D35" s="9" t="s">
        <v>123</v>
      </c>
      <c r="E35" s="9" t="s">
        <v>45</v>
      </c>
      <c r="F35" s="9" t="s">
        <v>46</v>
      </c>
      <c r="G35" s="9" t="s">
        <v>47</v>
      </c>
      <c r="H35" s="10" t="s">
        <v>48</v>
      </c>
      <c r="O35"/>
    </row>
    <row r="36" spans="1:21" ht="30" customHeight="1" x14ac:dyDescent="0.25">
      <c r="A36" s="445" t="s">
        <v>156</v>
      </c>
      <c r="B36" s="424" t="s">
        <v>66</v>
      </c>
      <c r="C36" s="420"/>
      <c r="D36" s="291"/>
      <c r="E36" s="292"/>
      <c r="F36" s="292"/>
      <c r="G36" s="147"/>
      <c r="H36" s="293"/>
      <c r="O36"/>
    </row>
    <row r="37" spans="1:21" ht="27" customHeight="1" x14ac:dyDescent="0.25">
      <c r="A37" s="446"/>
      <c r="B37" s="425" t="s">
        <v>49</v>
      </c>
      <c r="C37" s="421"/>
      <c r="D37" s="368"/>
      <c r="E37" s="289"/>
      <c r="F37" s="289"/>
      <c r="G37" s="148"/>
      <c r="H37" s="290"/>
      <c r="O37"/>
      <c r="P37"/>
    </row>
    <row r="38" spans="1:21" ht="27" customHeight="1" x14ac:dyDescent="0.25">
      <c r="A38" s="446"/>
      <c r="B38" s="425" t="s">
        <v>570</v>
      </c>
      <c r="C38" s="421"/>
      <c r="D38" s="368"/>
      <c r="E38" s="289"/>
      <c r="F38" s="289"/>
      <c r="G38" s="148"/>
      <c r="H38" s="290"/>
      <c r="O38"/>
      <c r="P38" s="187" t="s">
        <v>1</v>
      </c>
      <c r="U38"/>
    </row>
    <row r="39" spans="1:21" ht="23.25" customHeight="1" x14ac:dyDescent="0.25">
      <c r="A39" s="446"/>
      <c r="B39" s="425" t="s">
        <v>60</v>
      </c>
      <c r="C39" s="421"/>
      <c r="D39" s="368"/>
      <c r="E39" s="289"/>
      <c r="F39" s="289"/>
      <c r="G39" s="148"/>
      <c r="H39" s="290"/>
      <c r="O39"/>
      <c r="P39" s="187" t="s">
        <v>1</v>
      </c>
      <c r="U39"/>
    </row>
    <row r="40" spans="1:21" ht="23.25" customHeight="1" x14ac:dyDescent="0.25">
      <c r="A40" s="446"/>
      <c r="B40" s="425" t="s">
        <v>383</v>
      </c>
      <c r="C40" s="421"/>
      <c r="D40" s="368"/>
      <c r="E40" s="289"/>
      <c r="F40" s="289"/>
      <c r="G40" s="148"/>
      <c r="H40" s="144"/>
      <c r="O40"/>
      <c r="P40" s="187" t="s">
        <v>1</v>
      </c>
      <c r="U40"/>
    </row>
    <row r="41" spans="1:21" ht="21" customHeight="1" x14ac:dyDescent="0.25">
      <c r="A41" s="446"/>
      <c r="B41" s="425" t="s">
        <v>380</v>
      </c>
      <c r="C41" s="421"/>
      <c r="D41" s="368"/>
      <c r="E41" s="289"/>
      <c r="F41" s="289"/>
      <c r="G41" s="148"/>
      <c r="H41" s="144" t="s">
        <v>1</v>
      </c>
      <c r="O41"/>
      <c r="P41"/>
      <c r="U41"/>
    </row>
    <row r="42" spans="1:21" ht="24" customHeight="1" x14ac:dyDescent="0.25">
      <c r="A42" s="446"/>
      <c r="B42" s="425" t="s">
        <v>380</v>
      </c>
      <c r="C42" s="421"/>
      <c r="D42" s="368"/>
      <c r="E42" s="289"/>
      <c r="F42" s="289"/>
      <c r="G42" s="148"/>
      <c r="H42" s="290"/>
      <c r="O42"/>
      <c r="P42" s="187" t="s">
        <v>1</v>
      </c>
      <c r="U42"/>
    </row>
    <row r="43" spans="1:21" ht="24" customHeight="1" thickBot="1" x14ac:dyDescent="0.3">
      <c r="A43" s="446"/>
      <c r="B43" s="426" t="s">
        <v>380</v>
      </c>
      <c r="C43" s="421"/>
      <c r="D43" s="368"/>
      <c r="E43" s="289"/>
      <c r="F43" s="289"/>
      <c r="G43" s="148"/>
      <c r="H43" s="290"/>
      <c r="O43"/>
      <c r="P43" s="187" t="s">
        <v>1</v>
      </c>
      <c r="U43"/>
    </row>
    <row r="44" spans="1:21" ht="37.5" customHeight="1" thickBot="1" x14ac:dyDescent="0.3">
      <c r="A44" s="447"/>
      <c r="B44" s="172" t="s">
        <v>114</v>
      </c>
      <c r="C44" s="286">
        <f>SUM(C36:C43)</f>
        <v>0</v>
      </c>
      <c r="D44" s="282">
        <f>SUM(D36:D43)</f>
        <v>0</v>
      </c>
      <c r="E44" s="283"/>
      <c r="F44" s="284"/>
      <c r="G44" s="285"/>
      <c r="H44" s="287" t="s">
        <v>113</v>
      </c>
      <c r="O44"/>
    </row>
    <row r="45" spans="1:21" ht="18" customHeight="1" x14ac:dyDescent="0.25">
      <c r="A45" s="447"/>
      <c r="B45" s="427" t="s">
        <v>150</v>
      </c>
      <c r="C45" s="367"/>
      <c r="D45" s="368"/>
      <c r="E45" s="289"/>
      <c r="F45" s="289"/>
      <c r="G45" s="148"/>
      <c r="H45" s="144"/>
      <c r="O45"/>
      <c r="P45"/>
      <c r="Q45" s="2" t="s">
        <v>1</v>
      </c>
      <c r="U45"/>
    </row>
    <row r="46" spans="1:21" ht="18" customHeight="1" thickBot="1" x14ac:dyDescent="0.3">
      <c r="A46" s="447"/>
      <c r="B46" s="428" t="s">
        <v>378</v>
      </c>
      <c r="C46" s="367"/>
      <c r="D46" s="368"/>
      <c r="E46" s="289"/>
      <c r="F46" s="289"/>
      <c r="G46" s="148"/>
      <c r="H46" s="290"/>
    </row>
    <row r="47" spans="1:21" ht="36.75" customHeight="1" thickBot="1" x14ac:dyDescent="0.3">
      <c r="A47" s="448"/>
      <c r="B47" s="88" t="s">
        <v>116</v>
      </c>
      <c r="C47" s="286">
        <f>SUM(C45:C46)</f>
        <v>0</v>
      </c>
      <c r="D47" s="282">
        <f>SUM(D45:D46)</f>
        <v>0</v>
      </c>
      <c r="E47" s="283"/>
      <c r="F47" s="284"/>
      <c r="G47" s="285"/>
      <c r="H47" s="288" t="s">
        <v>112</v>
      </c>
    </row>
    <row r="48" spans="1:21" ht="25.5" customHeight="1" thickBot="1" x14ac:dyDescent="0.3">
      <c r="A48" s="171"/>
      <c r="B48" s="172" t="s">
        <v>260</v>
      </c>
      <c r="C48" s="354">
        <f>C47+C44</f>
        <v>0</v>
      </c>
      <c r="D48" s="354">
        <f>D47+D44</f>
        <v>0</v>
      </c>
      <c r="E48" s="355"/>
      <c r="F48" s="284"/>
      <c r="G48" s="356"/>
      <c r="H48" s="357" t="s">
        <v>261</v>
      </c>
      <c r="J48" s="24" t="s">
        <v>521</v>
      </c>
    </row>
    <row r="49" spans="1:13" ht="24" customHeight="1" x14ac:dyDescent="0.25">
      <c r="A49" s="442" t="s">
        <v>155</v>
      </c>
      <c r="B49" s="424" t="s">
        <v>570</v>
      </c>
      <c r="C49" s="367"/>
      <c r="D49" s="368"/>
      <c r="E49" s="289"/>
      <c r="F49" s="289"/>
      <c r="G49" s="368"/>
      <c r="H49" s="370" t="s">
        <v>1</v>
      </c>
      <c r="J49" s="190" t="s">
        <v>1</v>
      </c>
      <c r="K49" s="191"/>
      <c r="L49" s="265" t="s">
        <v>171</v>
      </c>
      <c r="M49" s="271">
        <v>0.95</v>
      </c>
    </row>
    <row r="50" spans="1:13" ht="26.25" customHeight="1" x14ac:dyDescent="0.25">
      <c r="A50" s="443"/>
      <c r="B50" s="425" t="s">
        <v>384</v>
      </c>
      <c r="C50" s="367"/>
      <c r="D50" s="368"/>
      <c r="E50" s="289"/>
      <c r="F50" s="289"/>
      <c r="G50" s="368"/>
      <c r="H50" s="370" t="s">
        <v>1</v>
      </c>
      <c r="J50" s="272" t="s">
        <v>522</v>
      </c>
      <c r="K50" s="187" t="s">
        <v>523</v>
      </c>
      <c r="L50" s="187" t="s">
        <v>524</v>
      </c>
      <c r="M50" s="273" t="s">
        <v>146</v>
      </c>
    </row>
    <row r="51" spans="1:13" ht="25.5" customHeight="1" x14ac:dyDescent="0.25">
      <c r="A51" s="443"/>
      <c r="B51" s="425" t="s">
        <v>379</v>
      </c>
      <c r="C51" s="367"/>
      <c r="D51" s="368"/>
      <c r="E51" s="289"/>
      <c r="F51" s="289"/>
      <c r="G51" s="368"/>
      <c r="H51" s="370" t="s">
        <v>1</v>
      </c>
      <c r="J51" s="193"/>
      <c r="K51" s="268">
        <f>L51/M51*1000/M49*1/1.732</f>
        <v>633.07807625298824</v>
      </c>
      <c r="L51" s="267">
        <v>500</v>
      </c>
      <c r="M51" s="274">
        <v>480</v>
      </c>
    </row>
    <row r="52" spans="1:13" ht="18" customHeight="1" x14ac:dyDescent="0.25">
      <c r="A52" s="443"/>
      <c r="B52" s="425" t="s">
        <v>61</v>
      </c>
      <c r="C52" s="367"/>
      <c r="D52" s="368"/>
      <c r="E52" s="289"/>
      <c r="F52" s="289"/>
      <c r="G52" s="368"/>
      <c r="H52" s="370" t="s">
        <v>1</v>
      </c>
      <c r="J52" s="272" t="s">
        <v>526</v>
      </c>
      <c r="K52" s="187" t="s">
        <v>524</v>
      </c>
      <c r="L52" s="187" t="s">
        <v>32</v>
      </c>
      <c r="M52" s="273" t="s">
        <v>146</v>
      </c>
    </row>
    <row r="53" spans="1:13" ht="24.75" customHeight="1" x14ac:dyDescent="0.25">
      <c r="A53" s="443"/>
      <c r="B53" s="425" t="s">
        <v>383</v>
      </c>
      <c r="C53" s="367"/>
      <c r="D53" s="368"/>
      <c r="E53" s="289"/>
      <c r="F53" s="289"/>
      <c r="G53" s="368"/>
      <c r="H53" s="370" t="s">
        <v>1</v>
      </c>
      <c r="J53" s="275">
        <f>K53/M49</f>
        <v>1153.9276800000002</v>
      </c>
      <c r="K53" s="268">
        <f>L53*M53*M49*1.732/1000</f>
        <v>1096.2312960000002</v>
      </c>
      <c r="L53" s="267">
        <v>1388</v>
      </c>
      <c r="M53" s="274">
        <v>480</v>
      </c>
    </row>
    <row r="54" spans="1:13" ht="24.75" customHeight="1" x14ac:dyDescent="0.25">
      <c r="A54" s="443"/>
      <c r="B54" s="425" t="s">
        <v>386</v>
      </c>
      <c r="C54" s="365"/>
      <c r="D54" s="364"/>
      <c r="E54" s="371"/>
      <c r="F54" s="371"/>
      <c r="G54" s="364"/>
      <c r="H54" s="370" t="s">
        <v>1</v>
      </c>
      <c r="J54" s="272" t="s">
        <v>526</v>
      </c>
      <c r="K54" s="187" t="s">
        <v>524</v>
      </c>
      <c r="L54" s="187"/>
      <c r="M54" s="194"/>
    </row>
    <row r="55" spans="1:13" ht="24.75" customHeight="1" x14ac:dyDescent="0.25">
      <c r="A55" s="443"/>
      <c r="B55" s="425" t="s">
        <v>150</v>
      </c>
      <c r="C55" s="365"/>
      <c r="D55" s="364"/>
      <c r="E55" s="371"/>
      <c r="F55" s="371"/>
      <c r="G55" s="364"/>
      <c r="H55" s="370" t="s">
        <v>1</v>
      </c>
      <c r="J55" s="275">
        <f>K55/M49</f>
        <v>1214.7368421052631</v>
      </c>
      <c r="K55" s="269">
        <v>1154</v>
      </c>
      <c r="L55"/>
      <c r="M55" s="194"/>
    </row>
    <row r="56" spans="1:13" ht="25.5" customHeight="1" x14ac:dyDescent="0.25">
      <c r="A56" s="443"/>
      <c r="B56" s="425" t="s">
        <v>49</v>
      </c>
      <c r="C56" s="365"/>
      <c r="D56" s="364"/>
      <c r="E56" s="371"/>
      <c r="F56" s="371"/>
      <c r="G56" s="364"/>
      <c r="H56" s="370" t="s">
        <v>1</v>
      </c>
      <c r="J56" s="272" t="s">
        <v>526</v>
      </c>
      <c r="K56" s="187" t="s">
        <v>527</v>
      </c>
      <c r="L56" s="187" t="s">
        <v>528</v>
      </c>
      <c r="M56" s="194"/>
    </row>
    <row r="57" spans="1:13" ht="22.5" customHeight="1" thickBot="1" x14ac:dyDescent="0.3">
      <c r="A57" s="443"/>
      <c r="B57" s="425" t="s">
        <v>49</v>
      </c>
      <c r="C57" s="365"/>
      <c r="D57" s="364"/>
      <c r="E57" s="371"/>
      <c r="F57" s="371"/>
      <c r="G57" s="364"/>
      <c r="H57" s="370" t="s">
        <v>1</v>
      </c>
      <c r="J57" s="276">
        <f>K57/M49</f>
        <v>19.631578947368421</v>
      </c>
      <c r="K57" s="277">
        <f>L57*0.746</f>
        <v>18.649999999999999</v>
      </c>
      <c r="L57" s="266">
        <v>25</v>
      </c>
      <c r="M57" s="76"/>
    </row>
    <row r="58" spans="1:13" ht="23.25" customHeight="1" thickBot="1" x14ac:dyDescent="0.3">
      <c r="A58" s="443"/>
      <c r="B58" s="425" t="s">
        <v>380</v>
      </c>
      <c r="C58" s="365"/>
      <c r="D58" s="364"/>
      <c r="E58" s="371"/>
      <c r="F58" s="371"/>
      <c r="G58" s="364"/>
      <c r="H58" s="370" t="s">
        <v>1</v>
      </c>
      <c r="J58"/>
      <c r="K58"/>
      <c r="L58"/>
      <c r="M58"/>
    </row>
    <row r="59" spans="1:13" ht="24.75" customHeight="1" x14ac:dyDescent="0.25">
      <c r="A59" s="443"/>
      <c r="B59" s="425" t="s">
        <v>380</v>
      </c>
      <c r="C59" s="365"/>
      <c r="D59" s="364"/>
      <c r="E59" s="371"/>
      <c r="F59" s="371"/>
      <c r="G59" s="364"/>
      <c r="H59" s="370" t="s">
        <v>1</v>
      </c>
      <c r="J59" s="278"/>
      <c r="K59" s="279"/>
      <c r="L59" s="191" t="s">
        <v>525</v>
      </c>
      <c r="M59" s="271">
        <v>0.95</v>
      </c>
    </row>
    <row r="60" spans="1:13" ht="23.25" customHeight="1" x14ac:dyDescent="0.25">
      <c r="A60" s="443"/>
      <c r="B60" s="425" t="s">
        <v>380</v>
      </c>
      <c r="C60" s="365"/>
      <c r="D60" s="364"/>
      <c r="E60" s="371"/>
      <c r="F60" s="371"/>
      <c r="G60" s="364"/>
      <c r="H60" s="370" t="s">
        <v>1</v>
      </c>
      <c r="J60" s="272" t="s">
        <v>530</v>
      </c>
      <c r="K60" s="187" t="s">
        <v>32</v>
      </c>
      <c r="L60" s="187" t="s">
        <v>524</v>
      </c>
      <c r="M60" s="273" t="s">
        <v>146</v>
      </c>
    </row>
    <row r="61" spans="1:13" ht="21" customHeight="1" x14ac:dyDescent="0.25">
      <c r="A61" s="443"/>
      <c r="B61" s="425" t="s">
        <v>380</v>
      </c>
      <c r="C61" s="365"/>
      <c r="D61" s="364"/>
      <c r="E61" s="371"/>
      <c r="F61" s="371"/>
      <c r="G61" s="364"/>
      <c r="H61" s="370" t="s">
        <v>1</v>
      </c>
      <c r="J61" s="280"/>
      <c r="K61" s="268">
        <f>L61*1000/M61/M59</f>
        <v>100</v>
      </c>
      <c r="L61" s="267">
        <v>11.4</v>
      </c>
      <c r="M61" s="274">
        <v>120</v>
      </c>
    </row>
    <row r="62" spans="1:13" ht="23.25" customHeight="1" x14ac:dyDescent="0.25">
      <c r="A62" s="443"/>
      <c r="B62" s="425" t="s">
        <v>380</v>
      </c>
      <c r="C62" s="365"/>
      <c r="D62" s="364"/>
      <c r="E62" s="371"/>
      <c r="F62" s="371"/>
      <c r="G62" s="364"/>
      <c r="H62" s="370" t="s">
        <v>1</v>
      </c>
      <c r="J62" s="272" t="s">
        <v>531</v>
      </c>
      <c r="K62" s="187" t="s">
        <v>529</v>
      </c>
      <c r="L62" s="187" t="s">
        <v>146</v>
      </c>
      <c r="M62" s="273" t="s">
        <v>32</v>
      </c>
    </row>
    <row r="63" spans="1:13" ht="24.75" customHeight="1" x14ac:dyDescent="0.25">
      <c r="A63" s="443"/>
      <c r="B63" s="425" t="s">
        <v>127</v>
      </c>
      <c r="C63" s="365"/>
      <c r="D63" s="364"/>
      <c r="E63" s="371"/>
      <c r="F63" s="371"/>
      <c r="G63" s="364"/>
      <c r="H63" s="370" t="s">
        <v>1</v>
      </c>
      <c r="J63" s="281">
        <f>L63*M63/1000/M59</f>
        <v>12.631578947368421</v>
      </c>
      <c r="K63" s="270">
        <f>L63*M63*M59/1000</f>
        <v>11.4</v>
      </c>
      <c r="L63" s="267">
        <v>120</v>
      </c>
      <c r="M63" s="274">
        <v>100</v>
      </c>
    </row>
    <row r="64" spans="1:13" ht="23.25" customHeight="1" thickBot="1" x14ac:dyDescent="0.3">
      <c r="A64" s="444"/>
      <c r="B64" s="426" t="s">
        <v>127</v>
      </c>
      <c r="C64" s="365"/>
      <c r="D64" s="364"/>
      <c r="E64" s="371"/>
      <c r="F64" s="371"/>
      <c r="G64" s="364"/>
      <c r="H64" s="370" t="s">
        <v>1</v>
      </c>
      <c r="J64" s="280"/>
      <c r="M64" s="114"/>
    </row>
    <row r="65" spans="1:13" ht="39.75" customHeight="1" thickBot="1" x14ac:dyDescent="0.3">
      <c r="A65" s="2"/>
      <c r="B65" s="422" t="s">
        <v>262</v>
      </c>
      <c r="C65" s="358">
        <f>SUM(C49:C64)</f>
        <v>0</v>
      </c>
      <c r="D65" s="359">
        <f>SUM(D49:D64)</f>
        <v>0</v>
      </c>
      <c r="E65" s="360"/>
      <c r="F65" s="361"/>
      <c r="G65" s="362">
        <v>0</v>
      </c>
      <c r="H65" s="363" t="s">
        <v>262</v>
      </c>
      <c r="J65" s="272" t="s">
        <v>531</v>
      </c>
      <c r="K65" s="187" t="s">
        <v>527</v>
      </c>
      <c r="L65" s="187" t="s">
        <v>528</v>
      </c>
      <c r="M65" s="114"/>
    </row>
    <row r="66" spans="1:13" ht="29.25" customHeight="1" thickBot="1" x14ac:dyDescent="0.3">
      <c r="A66" s="2"/>
      <c r="B66" s="7" t="s">
        <v>148</v>
      </c>
      <c r="C66" s="245">
        <f>SUM(C65+C47+C44)</f>
        <v>0</v>
      </c>
      <c r="D66" s="246">
        <f>SUM(D65+D47+D44)</f>
        <v>0</v>
      </c>
      <c r="E66" s="246"/>
      <c r="F66" s="247"/>
      <c r="G66" s="248" t="s">
        <v>1</v>
      </c>
      <c r="H66" s="249" t="s">
        <v>1</v>
      </c>
      <c r="J66" s="276">
        <f>K66/M59</f>
        <v>19.631578947368421</v>
      </c>
      <c r="K66" s="277">
        <f>L66*0.746</f>
        <v>18.649999999999999</v>
      </c>
      <c r="L66" s="266">
        <v>25</v>
      </c>
      <c r="M66" s="110"/>
    </row>
    <row r="67" spans="1:13" ht="15.75" customHeight="1" thickBot="1" x14ac:dyDescent="0.3">
      <c r="A67" s="2"/>
    </row>
    <row r="68" spans="1:13" ht="22.5" customHeight="1" x14ac:dyDescent="0.25">
      <c r="A68" s="2"/>
      <c r="B68" s="11" t="s">
        <v>50</v>
      </c>
      <c r="C68" s="439" t="s">
        <v>1</v>
      </c>
      <c r="D68" s="440"/>
      <c r="E68" s="440"/>
      <c r="F68" s="440"/>
      <c r="G68" s="440"/>
      <c r="H68" s="441"/>
    </row>
    <row r="69" spans="1:13" ht="29.25" customHeight="1" thickBot="1" x14ac:dyDescent="0.3">
      <c r="A69" s="2"/>
      <c r="B69" s="7" t="s">
        <v>533</v>
      </c>
      <c r="C69" s="430" t="s">
        <v>1</v>
      </c>
      <c r="D69" s="431"/>
      <c r="E69" s="431"/>
      <c r="F69" s="431"/>
      <c r="G69" s="431"/>
      <c r="H69" s="432"/>
      <c r="K69" s="12"/>
      <c r="L69" s="12"/>
      <c r="M69" s="155"/>
    </row>
    <row r="70" spans="1:13" ht="38.25" customHeight="1" x14ac:dyDescent="0.25">
      <c r="A70" s="2"/>
      <c r="E70" s="4"/>
      <c r="F70" s="4"/>
      <c r="G70" s="4"/>
      <c r="K70" s="12"/>
      <c r="L70" s="12"/>
      <c r="M70" s="155"/>
    </row>
    <row r="71" spans="1:13" ht="38.25" customHeight="1" x14ac:dyDescent="0.25">
      <c r="A71" s="2"/>
      <c r="B71" s="13" t="s">
        <v>381</v>
      </c>
      <c r="E71" s="4"/>
      <c r="F71" s="4"/>
      <c r="G71" s="4"/>
      <c r="K71" s="12"/>
      <c r="L71" s="12"/>
      <c r="M71" s="155"/>
    </row>
    <row r="72" spans="1:13" ht="34.5" customHeight="1" x14ac:dyDescent="0.25">
      <c r="B72" s="13" t="s">
        <v>259</v>
      </c>
      <c r="C72" s="156" t="s">
        <v>326</v>
      </c>
      <c r="D72" s="156" t="s">
        <v>52</v>
      </c>
      <c r="E72" s="12"/>
      <c r="F72" s="13" t="s">
        <v>53</v>
      </c>
      <c r="G72" s="12"/>
      <c r="H72" s="12"/>
      <c r="I72" s="12"/>
      <c r="J72" s="12"/>
      <c r="K72" s="19"/>
      <c r="L72" s="19"/>
      <c r="M72" s="155"/>
    </row>
    <row r="73" spans="1:13" x14ac:dyDescent="0.25">
      <c r="B73" s="15" t="s">
        <v>150</v>
      </c>
      <c r="C73" s="16">
        <v>0.75</v>
      </c>
      <c r="D73" s="17">
        <v>16</v>
      </c>
      <c r="E73" s="12"/>
      <c r="F73" s="12" t="s">
        <v>5</v>
      </c>
      <c r="G73" s="12" t="s">
        <v>54</v>
      </c>
      <c r="H73" s="12" t="s">
        <v>55</v>
      </c>
      <c r="I73" s="12" t="s">
        <v>56</v>
      </c>
      <c r="J73" s="12"/>
      <c r="K73" s="19"/>
      <c r="L73" s="19"/>
      <c r="M73" s="155"/>
    </row>
    <row r="74" spans="1:13" x14ac:dyDescent="0.25">
      <c r="B74" s="15" t="s">
        <v>59</v>
      </c>
      <c r="C74" s="16">
        <v>0.75</v>
      </c>
      <c r="D74" s="15">
        <v>52</v>
      </c>
      <c r="E74" s="12"/>
      <c r="F74" s="15" t="s">
        <v>57</v>
      </c>
      <c r="G74" s="18">
        <v>2076294517</v>
      </c>
      <c r="H74" s="18">
        <v>2072428123</v>
      </c>
      <c r="I74" s="19" t="s">
        <v>58</v>
      </c>
      <c r="J74" s="15"/>
      <c r="K74" s="19"/>
      <c r="L74" s="19"/>
      <c r="M74" s="155"/>
    </row>
    <row r="75" spans="1:13" x14ac:dyDescent="0.25">
      <c r="B75" s="15" t="s">
        <v>60</v>
      </c>
      <c r="C75" s="16">
        <v>0.4</v>
      </c>
      <c r="D75" s="15">
        <v>52</v>
      </c>
      <c r="E75" s="12"/>
      <c r="F75" s="15" t="s">
        <v>6</v>
      </c>
      <c r="G75" s="18">
        <v>2076291489</v>
      </c>
      <c r="H75" s="18">
        <v>2076294982</v>
      </c>
      <c r="I75" s="19" t="s">
        <v>180</v>
      </c>
      <c r="J75" s="15"/>
      <c r="K75" s="19"/>
      <c r="L75" s="19"/>
      <c r="M75" s="155"/>
    </row>
    <row r="76" spans="1:13" x14ac:dyDescent="0.25">
      <c r="B76" s="15" t="s">
        <v>127</v>
      </c>
      <c r="C76" s="16">
        <v>0.8</v>
      </c>
      <c r="D76" s="15">
        <v>52</v>
      </c>
      <c r="E76" s="12"/>
      <c r="F76" s="15" t="s">
        <v>360</v>
      </c>
      <c r="G76" s="18">
        <v>2076294552</v>
      </c>
      <c r="H76" s="18">
        <v>2076294925</v>
      </c>
      <c r="I76" s="19" t="s">
        <v>359</v>
      </c>
      <c r="J76" s="19"/>
      <c r="K76" s="19"/>
      <c r="L76" s="19"/>
      <c r="M76" s="155"/>
    </row>
    <row r="77" spans="1:13" x14ac:dyDescent="0.25">
      <c r="B77" s="234" t="s">
        <v>570</v>
      </c>
      <c r="C77" s="16">
        <v>1</v>
      </c>
      <c r="D77" s="15">
        <v>52</v>
      </c>
      <c r="E77" s="12"/>
      <c r="F77" s="15" t="s">
        <v>62</v>
      </c>
      <c r="G77" s="18">
        <v>2076291487</v>
      </c>
      <c r="H77" s="18">
        <v>2078282812</v>
      </c>
      <c r="I77" s="19" t="s">
        <v>63</v>
      </c>
      <c r="J77" s="19"/>
      <c r="K77" s="19"/>
      <c r="L77" s="19"/>
      <c r="M77" s="155"/>
    </row>
    <row r="78" spans="1:13" x14ac:dyDescent="0.25">
      <c r="B78" s="15" t="s">
        <v>383</v>
      </c>
      <c r="C78" s="16">
        <v>0.6</v>
      </c>
      <c r="D78" s="15">
        <v>52</v>
      </c>
      <c r="E78" s="12"/>
      <c r="F78" s="15" t="s">
        <v>64</v>
      </c>
      <c r="G78" s="18">
        <v>2076292537</v>
      </c>
      <c r="H78" s="18">
        <v>2076292541</v>
      </c>
      <c r="I78" s="19" t="s">
        <v>65</v>
      </c>
      <c r="J78" s="19"/>
      <c r="K78" s="12"/>
      <c r="L78" s="155"/>
    </row>
    <row r="79" spans="1:13" x14ac:dyDescent="0.25">
      <c r="B79" s="15" t="s">
        <v>386</v>
      </c>
      <c r="C79" s="16">
        <v>0.75</v>
      </c>
      <c r="D79" s="17">
        <v>36</v>
      </c>
      <c r="E79" s="12"/>
      <c r="K79" s="12"/>
      <c r="L79" s="155"/>
    </row>
    <row r="80" spans="1:13" x14ac:dyDescent="0.25">
      <c r="B80" s="15" t="s">
        <v>61</v>
      </c>
      <c r="C80" s="16">
        <v>0.5</v>
      </c>
      <c r="D80" s="15">
        <v>52</v>
      </c>
      <c r="E80" s="12"/>
      <c r="F80" s="13" t="s">
        <v>145</v>
      </c>
      <c r="G80" s="13" t="s">
        <v>144</v>
      </c>
      <c r="H80" s="13" t="s">
        <v>327</v>
      </c>
      <c r="J80" s="12"/>
      <c r="K80" s="12"/>
      <c r="L80" s="155"/>
    </row>
    <row r="81" spans="1:13" x14ac:dyDescent="0.25">
      <c r="B81" s="15" t="s">
        <v>49</v>
      </c>
      <c r="C81" s="16">
        <v>1</v>
      </c>
      <c r="D81" s="15">
        <v>52</v>
      </c>
      <c r="E81" s="12"/>
      <c r="F81" s="373" t="s">
        <v>543</v>
      </c>
      <c r="G81" s="13" t="s">
        <v>376</v>
      </c>
      <c r="H81" s="15" t="s">
        <v>85</v>
      </c>
      <c r="J81" s="12"/>
      <c r="K81" s="12"/>
      <c r="L81" s="155"/>
    </row>
    <row r="82" spans="1:13" x14ac:dyDescent="0.25">
      <c r="B82" s="15" t="s">
        <v>380</v>
      </c>
      <c r="C82" s="16">
        <v>0.5</v>
      </c>
      <c r="D82" s="15">
        <v>52</v>
      </c>
      <c r="E82" s="12"/>
      <c r="F82" s="373" t="s">
        <v>544</v>
      </c>
      <c r="G82" s="13" t="s">
        <v>376</v>
      </c>
      <c r="H82" s="15" t="s">
        <v>84</v>
      </c>
      <c r="I82" s="15" t="s">
        <v>1</v>
      </c>
      <c r="J82" s="12"/>
      <c r="K82" s="12"/>
      <c r="L82" s="155"/>
    </row>
    <row r="83" spans="1:13" x14ac:dyDescent="0.25">
      <c r="B83" s="15" t="s">
        <v>387</v>
      </c>
      <c r="C83" s="16">
        <v>1</v>
      </c>
      <c r="D83" s="15">
        <v>52</v>
      </c>
      <c r="E83" s="12"/>
      <c r="F83" s="373" t="s">
        <v>540</v>
      </c>
      <c r="G83" s="13" t="s">
        <v>375</v>
      </c>
      <c r="H83" s="15" t="s">
        <v>88</v>
      </c>
      <c r="I83" s="15"/>
      <c r="J83" s="12"/>
      <c r="K83" s="12"/>
      <c r="L83" s="155"/>
    </row>
    <row r="84" spans="1:13" x14ac:dyDescent="0.25">
      <c r="B84" s="15" t="s">
        <v>384</v>
      </c>
      <c r="C84" s="16">
        <v>0.3</v>
      </c>
      <c r="D84" s="15">
        <v>52</v>
      </c>
      <c r="E84" s="12"/>
      <c r="F84" s="373" t="s">
        <v>545</v>
      </c>
      <c r="G84" s="13" t="s">
        <v>375</v>
      </c>
      <c r="H84" s="15"/>
      <c r="I84" s="15"/>
      <c r="J84" s="12"/>
      <c r="K84" s="12"/>
      <c r="L84" s="155"/>
    </row>
    <row r="85" spans="1:13" x14ac:dyDescent="0.25">
      <c r="B85" s="15" t="s">
        <v>385</v>
      </c>
      <c r="C85" s="16">
        <v>0.5</v>
      </c>
      <c r="D85" s="15">
        <v>52</v>
      </c>
      <c r="E85" s="12"/>
      <c r="F85" s="373" t="s">
        <v>541</v>
      </c>
      <c r="G85" s="13" t="s">
        <v>375</v>
      </c>
      <c r="H85" s="13" t="s">
        <v>72</v>
      </c>
      <c r="I85" s="15"/>
      <c r="J85" s="12"/>
      <c r="K85" s="12"/>
      <c r="L85" s="155"/>
    </row>
    <row r="86" spans="1:13" x14ac:dyDescent="0.25">
      <c r="B86" s="15" t="s">
        <v>66</v>
      </c>
      <c r="C86" s="16">
        <v>0.1</v>
      </c>
      <c r="D86" s="15">
        <v>52</v>
      </c>
      <c r="E86" s="12"/>
      <c r="F86" s="373" t="s">
        <v>538</v>
      </c>
      <c r="G86" s="13" t="s">
        <v>375</v>
      </c>
      <c r="H86" s="15">
        <v>3</v>
      </c>
      <c r="I86" s="15"/>
      <c r="J86" s="12"/>
      <c r="K86" s="12"/>
      <c r="L86" s="155"/>
    </row>
    <row r="87" spans="1:13" x14ac:dyDescent="0.25">
      <c r="B87" s="15" t="s">
        <v>68</v>
      </c>
      <c r="C87" s="16">
        <v>0.5</v>
      </c>
      <c r="D87" s="15">
        <v>52</v>
      </c>
      <c r="E87" s="12"/>
      <c r="F87" s="373" t="s">
        <v>539</v>
      </c>
      <c r="G87" s="13" t="s">
        <v>375</v>
      </c>
      <c r="H87" s="15">
        <v>4</v>
      </c>
      <c r="I87" s="15" t="s">
        <v>1</v>
      </c>
      <c r="J87" s="12"/>
      <c r="K87" s="12"/>
      <c r="L87" s="155"/>
    </row>
    <row r="88" spans="1:13" x14ac:dyDescent="0.25">
      <c r="B88" s="15" t="s">
        <v>379</v>
      </c>
      <c r="C88" s="16">
        <v>0.3</v>
      </c>
      <c r="D88" s="15">
        <v>52</v>
      </c>
      <c r="E88" s="12"/>
      <c r="F88" s="373" t="s">
        <v>536</v>
      </c>
      <c r="G88" s="13" t="s">
        <v>374</v>
      </c>
      <c r="I88" s="12"/>
      <c r="J88" s="12"/>
      <c r="K88" s="12"/>
      <c r="L88" s="155"/>
    </row>
    <row r="89" spans="1:13" x14ac:dyDescent="0.25">
      <c r="B89" s="234" t="s">
        <v>382</v>
      </c>
      <c r="C89" s="16">
        <v>0</v>
      </c>
      <c r="D89" s="15">
        <v>52</v>
      </c>
      <c r="E89" s="12"/>
      <c r="F89" s="373" t="s">
        <v>542</v>
      </c>
      <c r="G89" s="13" t="s">
        <v>374</v>
      </c>
      <c r="I89" s="12"/>
      <c r="J89" s="12"/>
      <c r="K89" s="12"/>
      <c r="L89" s="155"/>
    </row>
    <row r="90" spans="1:13" x14ac:dyDescent="0.25">
      <c r="F90" s="373" t="s">
        <v>537</v>
      </c>
      <c r="G90" s="13" t="s">
        <v>374</v>
      </c>
      <c r="H90" s="2" t="s">
        <v>1</v>
      </c>
      <c r="I90" s="12"/>
      <c r="J90" s="12"/>
      <c r="K90" s="12"/>
      <c r="L90" s="155"/>
    </row>
    <row r="91" spans="1:13" ht="26.4" x14ac:dyDescent="0.25">
      <c r="B91" s="156" t="s">
        <v>255</v>
      </c>
      <c r="C91" s="156" t="s">
        <v>256</v>
      </c>
      <c r="F91" s="373" t="s">
        <v>535</v>
      </c>
      <c r="G91" s="13" t="s">
        <v>373</v>
      </c>
      <c r="H91" s="12"/>
      <c r="I91" s="12"/>
      <c r="J91" s="12"/>
      <c r="K91" s="12"/>
      <c r="L91" s="12"/>
      <c r="M91" s="155"/>
    </row>
    <row r="92" spans="1:13" x14ac:dyDescent="0.25">
      <c r="A92" s="15"/>
      <c r="B92" s="34">
        <v>421</v>
      </c>
      <c r="C92" s="34" t="s">
        <v>371</v>
      </c>
      <c r="F92" s="373" t="s">
        <v>534</v>
      </c>
      <c r="G92" s="13" t="s">
        <v>373</v>
      </c>
      <c r="H92" s="12"/>
      <c r="I92" s="12" t="s">
        <v>1</v>
      </c>
      <c r="J92" s="12"/>
      <c r="K92" s="12"/>
      <c r="L92" s="12"/>
    </row>
    <row r="93" spans="1:13" x14ac:dyDescent="0.25">
      <c r="B93" s="34">
        <v>422</v>
      </c>
      <c r="C93" s="34" t="s">
        <v>372</v>
      </c>
      <c r="F93" s="12"/>
      <c r="G93" s="12"/>
      <c r="J93" s="12"/>
      <c r="K93" s="12"/>
      <c r="L93" s="12"/>
    </row>
    <row r="94" spans="1:13" x14ac:dyDescent="0.25">
      <c r="F94" s="13" t="s">
        <v>161</v>
      </c>
      <c r="G94" s="13" t="s">
        <v>183</v>
      </c>
      <c r="H94" s="13" t="s">
        <v>324</v>
      </c>
      <c r="J94" s="12"/>
      <c r="K94" s="12"/>
      <c r="L94" s="12"/>
    </row>
    <row r="95" spans="1:13" ht="52.8" x14ac:dyDescent="0.25">
      <c r="B95" s="13" t="s">
        <v>309</v>
      </c>
      <c r="C95" s="13" t="s">
        <v>146</v>
      </c>
      <c r="D95" s="13" t="s">
        <v>67</v>
      </c>
      <c r="F95" s="14" t="s">
        <v>257</v>
      </c>
      <c r="G95" s="14" t="s">
        <v>184</v>
      </c>
      <c r="H95" s="15" t="s">
        <v>69</v>
      </c>
      <c r="J95" s="12"/>
    </row>
    <row r="96" spans="1:13" x14ac:dyDescent="0.25">
      <c r="B96" s="21" t="s">
        <v>312</v>
      </c>
      <c r="C96" s="21">
        <v>208</v>
      </c>
      <c r="D96" s="21">
        <v>1</v>
      </c>
      <c r="E96" s="12"/>
      <c r="F96" s="12" t="s">
        <v>163</v>
      </c>
      <c r="G96" s="12" t="s">
        <v>179</v>
      </c>
      <c r="H96" s="15" t="s">
        <v>36</v>
      </c>
    </row>
    <row r="97" spans="1:8" x14ac:dyDescent="0.25">
      <c r="B97" s="21" t="s">
        <v>313</v>
      </c>
      <c r="C97" s="21">
        <v>240</v>
      </c>
      <c r="D97" s="21">
        <v>1</v>
      </c>
      <c r="E97" s="12"/>
      <c r="F97" s="12" t="s">
        <v>162</v>
      </c>
      <c r="G97" s="12" t="s">
        <v>179</v>
      </c>
    </row>
    <row r="98" spans="1:8" x14ac:dyDescent="0.25">
      <c r="B98" s="21" t="s">
        <v>314</v>
      </c>
      <c r="C98" s="21">
        <v>120</v>
      </c>
      <c r="D98" s="21">
        <v>1</v>
      </c>
      <c r="E98" s="12"/>
      <c r="F98" s="12" t="s">
        <v>389</v>
      </c>
      <c r="G98" s="12" t="s">
        <v>179</v>
      </c>
      <c r="H98" s="15"/>
    </row>
    <row r="99" spans="1:8" x14ac:dyDescent="0.25">
      <c r="B99" s="21" t="s">
        <v>315</v>
      </c>
      <c r="C99" s="21">
        <v>277</v>
      </c>
      <c r="D99" s="21">
        <v>1</v>
      </c>
      <c r="E99" s="12"/>
      <c r="F99" s="12" t="s">
        <v>390</v>
      </c>
      <c r="G99" s="12" t="s">
        <v>179</v>
      </c>
    </row>
    <row r="100" spans="1:8" x14ac:dyDescent="0.25">
      <c r="B100" s="21" t="s">
        <v>316</v>
      </c>
      <c r="C100" s="21">
        <v>480</v>
      </c>
      <c r="D100" s="21">
        <v>1</v>
      </c>
      <c r="F100" s="12" t="s">
        <v>106</v>
      </c>
      <c r="G100" s="12" t="s">
        <v>93</v>
      </c>
    </row>
    <row r="101" spans="1:8" x14ac:dyDescent="0.25">
      <c r="B101" s="21" t="s">
        <v>317</v>
      </c>
      <c r="C101" s="21">
        <v>208</v>
      </c>
      <c r="D101" s="21">
        <v>3</v>
      </c>
    </row>
    <row r="102" spans="1:8" x14ac:dyDescent="0.25">
      <c r="B102" s="21" t="s">
        <v>318</v>
      </c>
      <c r="C102" s="21">
        <v>240</v>
      </c>
      <c r="D102" s="21">
        <v>3</v>
      </c>
      <c r="F102" s="13" t="s">
        <v>71</v>
      </c>
      <c r="G102" s="13" t="s">
        <v>325</v>
      </c>
    </row>
    <row r="103" spans="1:8" ht="19.5" customHeight="1" x14ac:dyDescent="0.25">
      <c r="B103" s="20" t="s">
        <v>319</v>
      </c>
      <c r="C103" s="222">
        <v>12470</v>
      </c>
      <c r="D103" s="21">
        <v>3</v>
      </c>
      <c r="F103" s="15" t="s">
        <v>121</v>
      </c>
      <c r="G103" s="15" t="s">
        <v>70</v>
      </c>
    </row>
    <row r="104" spans="1:8" x14ac:dyDescent="0.25">
      <c r="B104" s="21" t="s">
        <v>320</v>
      </c>
      <c r="C104" s="21">
        <v>480</v>
      </c>
      <c r="D104" s="21">
        <v>3</v>
      </c>
      <c r="F104" s="15" t="s">
        <v>120</v>
      </c>
      <c r="G104" s="15" t="s">
        <v>37</v>
      </c>
    </row>
    <row r="105" spans="1:8" x14ac:dyDescent="0.25">
      <c r="B105" s="21" t="s">
        <v>321</v>
      </c>
      <c r="C105" s="21">
        <v>34500</v>
      </c>
      <c r="D105" s="21">
        <v>3</v>
      </c>
      <c r="E105" s="12"/>
      <c r="F105" s="15" t="s">
        <v>391</v>
      </c>
    </row>
    <row r="106" spans="1:8" x14ac:dyDescent="0.25">
      <c r="B106" s="21" t="s">
        <v>322</v>
      </c>
      <c r="C106" s="21">
        <v>480</v>
      </c>
      <c r="D106" s="21">
        <v>3</v>
      </c>
      <c r="E106" s="12"/>
    </row>
    <row r="107" spans="1:8" x14ac:dyDescent="0.25">
      <c r="F107" s="13" t="s">
        <v>152</v>
      </c>
    </row>
    <row r="108" spans="1:8" x14ac:dyDescent="0.25">
      <c r="F108" s="34" t="s">
        <v>101</v>
      </c>
    </row>
    <row r="109" spans="1:8" x14ac:dyDescent="0.25">
      <c r="A109" s="29"/>
      <c r="F109" s="34" t="s">
        <v>102</v>
      </c>
    </row>
    <row r="110" spans="1:8" x14ac:dyDescent="0.25">
      <c r="F110" s="34" t="s">
        <v>103</v>
      </c>
    </row>
    <row r="111" spans="1:8" x14ac:dyDescent="0.25">
      <c r="D111" s="2" t="s">
        <v>1</v>
      </c>
      <c r="F111" s="34" t="s">
        <v>349</v>
      </c>
    </row>
    <row r="112" spans="1:8" x14ac:dyDescent="0.25">
      <c r="F112" s="34" t="s">
        <v>104</v>
      </c>
    </row>
    <row r="113" spans="2:6" ht="15.75" customHeight="1" x14ac:dyDescent="0.25">
      <c r="F113" s="34" t="s">
        <v>105</v>
      </c>
    </row>
    <row r="114" spans="2:6" x14ac:dyDescent="0.25">
      <c r="F114" s="34" t="s">
        <v>107</v>
      </c>
    </row>
    <row r="115" spans="2:6" x14ac:dyDescent="0.25">
      <c r="F115" s="34" t="s">
        <v>108</v>
      </c>
    </row>
    <row r="116" spans="2:6" x14ac:dyDescent="0.25">
      <c r="F116" s="34" t="s">
        <v>109</v>
      </c>
    </row>
    <row r="117" spans="2:6" x14ac:dyDescent="0.25">
      <c r="F117" s="34" t="s">
        <v>100</v>
      </c>
    </row>
    <row r="118" spans="2:6" x14ac:dyDescent="0.25">
      <c r="F118" s="34" t="s">
        <v>110</v>
      </c>
    </row>
    <row r="119" spans="2:6" x14ac:dyDescent="0.25">
      <c r="F119" s="34" t="s">
        <v>111</v>
      </c>
    </row>
    <row r="120" spans="2:6" x14ac:dyDescent="0.25">
      <c r="F120" s="34"/>
    </row>
    <row r="121" spans="2:6" ht="25.5" customHeight="1" x14ac:dyDescent="0.25"/>
    <row r="122" spans="2:6" x14ac:dyDescent="0.25">
      <c r="B122" s="2" t="s">
        <v>1</v>
      </c>
    </row>
    <row r="125" spans="2:6" x14ac:dyDescent="0.25">
      <c r="B125" s="2" t="s">
        <v>1</v>
      </c>
      <c r="D125" s="34" t="s">
        <v>1</v>
      </c>
    </row>
  </sheetData>
  <sheetProtection password="CB7D" sheet="1" objects="1" scenarios="1"/>
  <protectedRanges>
    <protectedRange sqref="L66" name="Range9"/>
    <protectedRange sqref="L63:M63" name="Range8"/>
    <protectedRange sqref="L61:M61" name="Range7"/>
    <protectedRange sqref="M59" name="Range6"/>
    <protectedRange sqref="L57" name="Range5"/>
    <protectedRange sqref="K55" name="Range4"/>
    <protectedRange sqref="L53:M53" name="Range3"/>
    <protectedRange sqref="L51:M51" name="Range2"/>
    <protectedRange sqref="M49" name="Range1"/>
  </protectedRanges>
  <sortState xmlns:xlrd2="http://schemas.microsoft.com/office/spreadsheetml/2017/richdata2" ref="B73:D89">
    <sortCondition ref="B73:B89"/>
  </sortState>
  <mergeCells count="17">
    <mergeCell ref="A49:A64"/>
    <mergeCell ref="A36:A47"/>
    <mergeCell ref="D6:F6"/>
    <mergeCell ref="D7:F7"/>
    <mergeCell ref="E24:F24"/>
    <mergeCell ref="E23:F23"/>
    <mergeCell ref="E32:F32"/>
    <mergeCell ref="C13:H13"/>
    <mergeCell ref="C15:H15"/>
    <mergeCell ref="C17:H17"/>
    <mergeCell ref="C18:F18"/>
    <mergeCell ref="C10:H10"/>
    <mergeCell ref="C69:H69"/>
    <mergeCell ref="D5:F5"/>
    <mergeCell ref="B2:H2"/>
    <mergeCell ref="G32:H32"/>
    <mergeCell ref="C68:H68"/>
  </mergeCells>
  <dataValidations count="15">
    <dataValidation errorStyle="warning" allowBlank="1" showErrorMessage="1" errorTitle="Enter Whole Numbers" error="Enter Whole Numbers" prompt="Enter Whole Numbers" sqref="H36:H64" xr:uid="{00000000-0002-0000-0000-000000000000}">
      <formula1>0</formula1>
      <formula2>0</formula2>
    </dataValidation>
    <dataValidation type="decimal" allowBlank="1" showInputMessage="1" showErrorMessage="1" errorTitle="Enter numbers from 0.0-2000.0" sqref="G36:G65 E36:E65 C65:D65 C36:D48" xr:uid="{00000000-0002-0000-0000-000001000000}">
      <formula1>0</formula1>
      <formula2>2000</formula2>
    </dataValidation>
    <dataValidation type="list" allowBlank="1" showInputMessage="1" showErrorMessage="1" prompt="If Entrance Switch is greater than 400 amps for 120/208v/240v or 200 amps for 277/480v CTs are required." sqref="F30" xr:uid="{00000000-0002-0000-0000-000002000000}">
      <formula1>$F$95:$F$100</formula1>
    </dataValidation>
    <dataValidation type="list" allowBlank="1" showInputMessage="1" showErrorMessage="1" sqref="G11" xr:uid="{00000000-0002-0000-0000-000003000000}">
      <formula1>$B$92:$B$93</formula1>
    </dataValidation>
    <dataValidation type="list" allowBlank="1" showInputMessage="1" showErrorMessage="1" sqref="D30" xr:uid="{00000000-0002-0000-0000-000004000000}">
      <formula1>$H$95:$H$96</formula1>
    </dataValidation>
    <dataValidation type="list" allowBlank="1" showInputMessage="1" showErrorMessage="1" sqref="H25" xr:uid="{00000000-0002-0000-0000-000005000000}">
      <formula1>$H$86:$H$87</formula1>
      <formula2>0</formula2>
    </dataValidation>
    <dataValidation type="list" allowBlank="1" showInputMessage="1" showErrorMessage="1" sqref="D25" xr:uid="{00000000-0002-0000-0000-000006000000}">
      <formula1>$B$96:$B$106</formula1>
    </dataValidation>
    <dataValidation type="list" allowBlank="1" showInputMessage="1" showErrorMessage="1" sqref="C21" xr:uid="{00000000-0002-0000-0000-000007000000}">
      <formula1>$H$81:$H$83</formula1>
    </dataValidation>
    <dataValidation type="list" allowBlank="1" showInputMessage="1" showErrorMessage="1" sqref="B45:B46 B49:B64 B36:B43" xr:uid="{00000000-0002-0000-0000-000008000000}">
      <formula1>$B$73:$B$89</formula1>
    </dataValidation>
    <dataValidation type="list" allowBlank="1" showInputMessage="1" showErrorMessage="1" sqref="D28:D29" xr:uid="{00000000-0002-0000-0000-000009000000}">
      <formula1>$F$103:$F$105</formula1>
      <formula2>0</formula2>
    </dataValidation>
    <dataValidation type="list" allowBlank="1" showInputMessage="1" showErrorMessage="1" sqref="F28:F29" xr:uid="{00000000-0002-0000-0000-00000A000000}">
      <formula1>G$103:G$104</formula1>
      <formula2>0</formula2>
    </dataValidation>
    <dataValidation type="list" allowBlank="1" showInputMessage="1" showErrorMessage="1" sqref="H9" xr:uid="{00000000-0002-0000-0000-00000B000000}">
      <formula1>$F$108:$F$119</formula1>
    </dataValidation>
    <dataValidation type="decimal" allowBlank="1" showInputMessage="1" showErrorMessage="1" errorTitle="Enter numbers from 0.0-2000.0" sqref="C49:D64" xr:uid="{00000000-0002-0000-0000-00000C000000}">
      <formula1>0</formula1>
      <formula2>5000</formula2>
    </dataValidation>
    <dataValidation type="list" allowBlank="1" showInputMessage="1" showErrorMessage="1" sqref="G12" xr:uid="{00000000-0002-0000-0000-00000D000000}">
      <formula1>$F$81:$F$92</formula1>
    </dataValidation>
    <dataValidation type="list" allowBlank="1" showInputMessage="1" showErrorMessage="1" sqref="D4" xr:uid="{00000000-0002-0000-0000-00000E000000}">
      <formula1>F$74:F$78</formula1>
    </dataValidation>
  </dataValidations>
  <hyperlinks>
    <hyperlink ref="I74" r:id="rId1" xr:uid="{00000000-0004-0000-0000-000000000000}"/>
    <hyperlink ref="I75" r:id="rId2" xr:uid="{00000000-0004-0000-0000-000001000000}"/>
    <hyperlink ref="I77" r:id="rId3" xr:uid="{00000000-0004-0000-0000-000002000000}"/>
    <hyperlink ref="I78" r:id="rId4" xr:uid="{00000000-0004-0000-0000-000003000000}"/>
  </hyperlinks>
  <pageMargins left="0.25" right="0.25" top="0.75" bottom="0.75" header="0.3" footer="0.3"/>
  <pageSetup scale="72" firstPageNumber="0" fitToHeight="2" orientation="portrait" r:id="rId5"/>
  <headerFooter alignWithMargins="0">
    <oddHeader>&amp;C&amp;A</oddHeader>
    <oddFooter>&amp;L&amp;D&amp;R&amp;F&amp;C&amp;"Calibri"&amp;11&amp;K000000&amp;A_x000D_&amp;1#&amp;"Calibri"&amp;12&amp;K008000Internal Use</oddFooter>
  </headerFooter>
  <rowBreaks count="1" manualBreakCount="1">
    <brk id="33"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0"/>
  <sheetViews>
    <sheetView topLeftCell="B1" zoomScale="80" zoomScaleNormal="80" zoomScalePageLayoutView="62" workbookViewId="0">
      <selection activeCell="R3" sqref="R3"/>
    </sheetView>
  </sheetViews>
  <sheetFormatPr defaultRowHeight="13.2" x14ac:dyDescent="0.25"/>
  <cols>
    <col min="1" max="1" width="5" hidden="1" customWidth="1"/>
    <col min="2" max="2" width="27.44140625" customWidth="1"/>
    <col min="3" max="3" width="9.77734375" customWidth="1"/>
    <col min="4" max="6" width="9.21875" bestFit="1" customWidth="1"/>
    <col min="7" max="7" width="9.5546875" bestFit="1" customWidth="1"/>
    <col min="8" max="8" width="7.21875" customWidth="1"/>
    <col min="9" max="9" width="23.77734375" customWidth="1"/>
    <col min="10" max="10" width="0" hidden="1" customWidth="1"/>
    <col min="12" max="12" width="16" customWidth="1"/>
    <col min="13" max="13" width="15.44140625" customWidth="1"/>
    <col min="14" max="14" width="11.77734375" customWidth="1"/>
    <col min="15" max="15" width="13.77734375" customWidth="1"/>
    <col min="16" max="16" width="11.21875" customWidth="1"/>
    <col min="17" max="17" width="9.21875" customWidth="1"/>
    <col min="24" max="24" width="12.21875" customWidth="1"/>
  </cols>
  <sheetData>
    <row r="1" spans="1:25" x14ac:dyDescent="0.25">
      <c r="A1" s="1" t="str">
        <f>'Customer Load Sheet'!A34</f>
        <v xml:space="preserve"> </v>
      </c>
      <c r="B1" s="1" t="str">
        <f>'Customer Load Sheet'!B34</f>
        <v>NEW CONNECTED LOADS:</v>
      </c>
      <c r="C1" s="6" t="str">
        <f>'Customer Load Sheet'!C34</f>
        <v xml:space="preserve"> </v>
      </c>
      <c r="D1" s="6"/>
      <c r="E1" s="4"/>
      <c r="F1" s="4"/>
      <c r="G1" s="4" t="str">
        <f>'Customer Load Sheet'!G34</f>
        <v xml:space="preserve"> </v>
      </c>
      <c r="H1" s="4"/>
      <c r="I1" s="6"/>
      <c r="L1" s="1" t="s">
        <v>125</v>
      </c>
      <c r="M1" s="2"/>
      <c r="N1" s="2"/>
      <c r="O1" s="2"/>
      <c r="P1" s="2"/>
      <c r="Q1" s="2"/>
    </row>
    <row r="2" spans="1:25" ht="75.75" customHeight="1" thickBot="1" x14ac:dyDescent="0.3">
      <c r="A2" s="7"/>
      <c r="B2" s="8" t="str">
        <f>'Customer Load Sheet'!B35</f>
        <v>Enter Load Type-Use drop down in each cell</v>
      </c>
      <c r="C2" s="23" t="str">
        <f>'Customer Load Sheet'!C35</f>
        <v>New Connected Load KW</v>
      </c>
      <c r="D2" s="9" t="str">
        <f>'Customer Load Sheet'!D35</f>
        <v>NEC Projected KW if Available</v>
      </c>
      <c r="E2" s="9" t="str">
        <f>'Customer Load Sheet'!E35</f>
        <v>amps</v>
      </c>
      <c r="F2" s="9" t="str">
        <f>'Customer Load Sheet'!F35</f>
        <v>volts</v>
      </c>
      <c r="G2" s="9" t="str">
        <f>'Customer Load Sheet'!G35</f>
        <v>hrs/week</v>
      </c>
      <c r="H2" s="9" t="s">
        <v>189</v>
      </c>
      <c r="I2" s="10" t="str">
        <f>'Customer Load Sheet'!H35</f>
        <v>Comments</v>
      </c>
      <c r="J2" t="s">
        <v>1</v>
      </c>
      <c r="K2" s="235" t="s">
        <v>388</v>
      </c>
      <c r="L2" s="24" t="s">
        <v>192</v>
      </c>
      <c r="M2" s="24" t="s">
        <v>126</v>
      </c>
      <c r="N2" s="24" t="s">
        <v>139</v>
      </c>
      <c r="O2" s="24" t="s">
        <v>140</v>
      </c>
      <c r="P2" s="23" t="s">
        <v>258</v>
      </c>
      <c r="S2" s="104" t="s">
        <v>186</v>
      </c>
      <c r="T2" s="104" t="s">
        <v>187</v>
      </c>
    </row>
    <row r="3" spans="1:25" ht="24" customHeight="1" x14ac:dyDescent="0.25">
      <c r="A3" s="1"/>
      <c r="B3" s="58" t="str">
        <f>'Customer Load Sheet'!B36</f>
        <v>Receptacles</v>
      </c>
      <c r="C3" s="36">
        <f>'Customer Load Sheet'!C36</f>
        <v>0</v>
      </c>
      <c r="D3" s="37">
        <f>'Customer Load Sheet'!D36</f>
        <v>0</v>
      </c>
      <c r="E3" s="38">
        <f>'Customer Load Sheet'!E36</f>
        <v>0</v>
      </c>
      <c r="F3" s="39">
        <f>'Customer Load Sheet'!F36</f>
        <v>0</v>
      </c>
      <c r="G3" s="121">
        <f>'Customer Load Sheet'!G36</f>
        <v>0</v>
      </c>
      <c r="H3" s="147">
        <v>52</v>
      </c>
      <c r="I3" s="41">
        <f>'Customer Load Sheet'!H36</f>
        <v>0</v>
      </c>
      <c r="K3" s="239">
        <f>VLOOKUP('Customer Load Sheet'!B36,'Customer Load Sheet'!$B$73:$C$87,2)</f>
        <v>0.1</v>
      </c>
      <c r="L3" s="237">
        <f>VLOOKUP('Customer Load Sheet'!B36,'Customer Load Sheet'!$B$73:$C$88,2)</f>
        <v>0.1</v>
      </c>
      <c r="M3" s="27">
        <f t="shared" ref="M3:M10" si="0">C3*L3*$P$4</f>
        <v>0</v>
      </c>
      <c r="N3" s="27">
        <f t="shared" ref="N3:N33" si="1">M3/P$36</f>
        <v>0</v>
      </c>
      <c r="O3" s="28">
        <f>M3*H3*G3</f>
        <v>0</v>
      </c>
      <c r="P3" s="152" t="s">
        <v>73</v>
      </c>
      <c r="S3" s="102">
        <f>IF(B3='Customer Load Sheet'!$B$73,ESA!M3,0)</f>
        <v>0</v>
      </c>
      <c r="T3" s="102">
        <f>IF(B3='Customer Load Sheet'!$B$79,ESA!N3,0)</f>
        <v>0</v>
      </c>
      <c r="Y3" s="236"/>
    </row>
    <row r="4" spans="1:25" x14ac:dyDescent="0.25">
      <c r="A4" s="1"/>
      <c r="B4" s="58" t="str">
        <f>'Customer Load Sheet'!B37</f>
        <v>Lighting</v>
      </c>
      <c r="C4" s="42">
        <f>'Customer Load Sheet'!C37</f>
        <v>0</v>
      </c>
      <c r="D4" s="43">
        <f>'Customer Load Sheet'!D37</f>
        <v>0</v>
      </c>
      <c r="E4" s="44">
        <f>'Customer Load Sheet'!E37</f>
        <v>0</v>
      </c>
      <c r="F4" s="45">
        <f>'Customer Load Sheet'!F37</f>
        <v>0</v>
      </c>
      <c r="G4" s="40">
        <f>'Customer Load Sheet'!G37</f>
        <v>0</v>
      </c>
      <c r="H4" s="148">
        <v>52</v>
      </c>
      <c r="I4" s="46">
        <f>'Customer Load Sheet'!H37</f>
        <v>0</v>
      </c>
      <c r="K4" s="239">
        <f>VLOOKUP('Customer Load Sheet'!B37,'Customer Load Sheet'!$B$73:$C$87,2)</f>
        <v>1</v>
      </c>
      <c r="L4" s="237">
        <f>VLOOKUP('Customer Load Sheet'!B37,'Customer Load Sheet'!$B$73:$C$88,2)</f>
        <v>1</v>
      </c>
      <c r="M4" s="27">
        <f t="shared" si="0"/>
        <v>0</v>
      </c>
      <c r="N4" s="27">
        <f t="shared" si="1"/>
        <v>0</v>
      </c>
      <c r="O4" s="28">
        <f t="shared" ref="O4:O10" si="2">M4*H4*G4</f>
        <v>0</v>
      </c>
      <c r="P4" s="63">
        <f>VLOOKUP(P3,ESA!$B$46:$C$56,2)</f>
        <v>1</v>
      </c>
      <c r="Q4" s="2"/>
      <c r="S4" s="102">
        <f>IF(B4='Customer Load Sheet'!$B$73,ESA!M4,0)</f>
        <v>0</v>
      </c>
      <c r="T4" s="102">
        <f>IF(B4='Customer Load Sheet'!$B$79,ESA!N4,0)</f>
        <v>0</v>
      </c>
      <c r="Y4" s="236"/>
    </row>
    <row r="5" spans="1:25" x14ac:dyDescent="0.25">
      <c r="A5" s="1"/>
      <c r="B5" s="58" t="str">
        <f>'Customer Load Sheet'!B38</f>
        <v>Generation</v>
      </c>
      <c r="C5" s="42">
        <f>'Customer Load Sheet'!C38</f>
        <v>0</v>
      </c>
      <c r="D5" s="43">
        <f>'Customer Load Sheet'!D38</f>
        <v>0</v>
      </c>
      <c r="E5" s="44">
        <f>'Customer Load Sheet'!E38</f>
        <v>0</v>
      </c>
      <c r="F5" s="45">
        <f>'Customer Load Sheet'!F38</f>
        <v>0</v>
      </c>
      <c r="G5" s="40">
        <f>'Customer Load Sheet'!G38</f>
        <v>0</v>
      </c>
      <c r="H5" s="148">
        <v>52</v>
      </c>
      <c r="I5" s="46">
        <f>'Customer Load Sheet'!H38</f>
        <v>0</v>
      </c>
      <c r="K5" s="239">
        <f>VLOOKUP('Customer Load Sheet'!B38,'Customer Load Sheet'!$B$73:$C$87,2)</f>
        <v>1</v>
      </c>
      <c r="L5" s="237">
        <f>VLOOKUP('Customer Load Sheet'!B38,'Customer Load Sheet'!$B$73:$C$88,2)</f>
        <v>1</v>
      </c>
      <c r="M5" s="27">
        <f t="shared" si="0"/>
        <v>0</v>
      </c>
      <c r="N5" s="27">
        <f t="shared" si="1"/>
        <v>0</v>
      </c>
      <c r="O5" s="28">
        <f t="shared" si="2"/>
        <v>0</v>
      </c>
      <c r="P5" s="24" t="s">
        <v>348</v>
      </c>
      <c r="Q5" s="2"/>
      <c r="S5" s="102">
        <f>IF(B5='Customer Load Sheet'!$B$73,ESA!M5,0)</f>
        <v>0</v>
      </c>
      <c r="T5" s="102">
        <f>IF(B5='Customer Load Sheet'!$B$79,ESA!N5,0)</f>
        <v>0</v>
      </c>
      <c r="Y5" s="236"/>
    </row>
    <row r="6" spans="1:25" x14ac:dyDescent="0.25">
      <c r="A6" s="1"/>
      <c r="B6" s="58" t="str">
        <f>'Customer Load Sheet'!B39</f>
        <v>Cooking Loads</v>
      </c>
      <c r="C6" s="42">
        <f>'Customer Load Sheet'!C39</f>
        <v>0</v>
      </c>
      <c r="D6" s="43">
        <f>'Customer Load Sheet'!D39</f>
        <v>0</v>
      </c>
      <c r="E6" s="44">
        <f>'Customer Load Sheet'!E39</f>
        <v>0</v>
      </c>
      <c r="F6" s="45">
        <f>'Customer Load Sheet'!F39</f>
        <v>0</v>
      </c>
      <c r="G6" s="40">
        <f>'Customer Load Sheet'!G39</f>
        <v>0</v>
      </c>
      <c r="H6" s="148">
        <v>52</v>
      </c>
      <c r="I6" s="46">
        <f>'Customer Load Sheet'!H39</f>
        <v>0</v>
      </c>
      <c r="K6" s="239">
        <f>VLOOKUP('Customer Load Sheet'!B39,'Customer Load Sheet'!$B$73:$C$87,2)</f>
        <v>0.4</v>
      </c>
      <c r="L6" s="237">
        <f>VLOOKUP('Customer Load Sheet'!B39,'Customer Load Sheet'!$B$73:$C$88,2)</f>
        <v>0.4</v>
      </c>
      <c r="M6" s="27">
        <f t="shared" si="0"/>
        <v>0</v>
      </c>
      <c r="N6" s="27">
        <f t="shared" si="1"/>
        <v>0</v>
      </c>
      <c r="O6" s="28">
        <f t="shared" si="2"/>
        <v>0</v>
      </c>
      <c r="P6" s="223">
        <f>'Customer Load Sheet'!C32</f>
        <v>0</v>
      </c>
      <c r="Q6" s="2"/>
      <c r="S6" s="102">
        <f>IF(B6='Customer Load Sheet'!$B$73,ESA!M6,0)</f>
        <v>0</v>
      </c>
      <c r="T6" s="102">
        <f>IF(B6='Customer Load Sheet'!$B$79,ESA!N6,0)</f>
        <v>0</v>
      </c>
      <c r="Y6" s="236"/>
    </row>
    <row r="7" spans="1:25" x14ac:dyDescent="0.25">
      <c r="A7" s="1"/>
      <c r="B7" s="58" t="str">
        <f>'Customer Load Sheet'!B40</f>
        <v>Heating - Water</v>
      </c>
      <c r="C7" s="42">
        <f>'Customer Load Sheet'!C40</f>
        <v>0</v>
      </c>
      <c r="D7" s="43">
        <f>'Customer Load Sheet'!D40</f>
        <v>0</v>
      </c>
      <c r="E7" s="44">
        <f>'Customer Load Sheet'!E40</f>
        <v>0</v>
      </c>
      <c r="F7" s="45">
        <f>'Customer Load Sheet'!F40</f>
        <v>0</v>
      </c>
      <c r="G7" s="40">
        <f>'Customer Load Sheet'!G40</f>
        <v>0</v>
      </c>
      <c r="H7" s="148">
        <v>52</v>
      </c>
      <c r="I7" s="47">
        <f>'Customer Load Sheet'!H40</f>
        <v>0</v>
      </c>
      <c r="K7" s="239">
        <f>VLOOKUP('Customer Load Sheet'!B40,'Customer Load Sheet'!$B$73:$C$87,2)</f>
        <v>0.6</v>
      </c>
      <c r="L7" s="237">
        <f>VLOOKUP('Customer Load Sheet'!B40,'Customer Load Sheet'!$B$73:$C$88,2)</f>
        <v>0.6</v>
      </c>
      <c r="M7" s="27">
        <f t="shared" si="0"/>
        <v>0</v>
      </c>
      <c r="N7" s="27">
        <f t="shared" si="1"/>
        <v>0</v>
      </c>
      <c r="O7" s="28">
        <f t="shared" si="2"/>
        <v>0</v>
      </c>
      <c r="P7" s="2"/>
      <c r="Q7" s="2"/>
      <c r="S7" s="102">
        <f>IF(B7='Customer Load Sheet'!$B$73,ESA!M7,0)</f>
        <v>0</v>
      </c>
      <c r="T7" s="102">
        <f>IF(B7='Customer Load Sheet'!$B$79,ESA!N7,0)</f>
        <v>0</v>
      </c>
      <c r="Y7" s="236"/>
    </row>
    <row r="8" spans="1:25" x14ac:dyDescent="0.25">
      <c r="A8" s="1"/>
      <c r="B8" s="58" t="str">
        <f>'Customer Load Sheet'!B41</f>
        <v>Miscellaneous/Other Not Specified</v>
      </c>
      <c r="C8" s="42">
        <f>'Customer Load Sheet'!C41</f>
        <v>0</v>
      </c>
      <c r="D8" s="43">
        <f>'Customer Load Sheet'!D41</f>
        <v>0</v>
      </c>
      <c r="E8" s="44">
        <f>'Customer Load Sheet'!E41</f>
        <v>0</v>
      </c>
      <c r="F8" s="45">
        <f>'Customer Load Sheet'!F41</f>
        <v>0</v>
      </c>
      <c r="G8" s="40">
        <f>'Customer Load Sheet'!G41</f>
        <v>0</v>
      </c>
      <c r="H8" s="148">
        <v>52</v>
      </c>
      <c r="I8" s="47" t="str">
        <f>'Customer Load Sheet'!H41</f>
        <v xml:space="preserve"> </v>
      </c>
      <c r="K8" s="239">
        <f>VLOOKUP('Customer Load Sheet'!B41,'Customer Load Sheet'!$B$73:$C$87,2)</f>
        <v>0.5</v>
      </c>
      <c r="L8" s="237">
        <f>VLOOKUP('Customer Load Sheet'!B41,'Customer Load Sheet'!$B$73:$C$88,2)</f>
        <v>0.5</v>
      </c>
      <c r="M8" s="27">
        <f t="shared" si="0"/>
        <v>0</v>
      </c>
      <c r="N8" s="27">
        <f t="shared" si="1"/>
        <v>0</v>
      </c>
      <c r="O8" s="28">
        <f t="shared" si="2"/>
        <v>0</v>
      </c>
      <c r="P8" s="2"/>
      <c r="Q8" s="2"/>
      <c r="S8" s="102">
        <f>IF(B8='Customer Load Sheet'!$B$73,ESA!M8,0)</f>
        <v>0</v>
      </c>
      <c r="T8" s="102">
        <f>IF(B8='Customer Load Sheet'!$B$79,ESA!N8,0)</f>
        <v>0</v>
      </c>
      <c r="Y8" s="236"/>
    </row>
    <row r="9" spans="1:25" x14ac:dyDescent="0.25">
      <c r="A9" s="1"/>
      <c r="B9" s="58" t="str">
        <f>'Customer Load Sheet'!B42</f>
        <v>Miscellaneous/Other Not Specified</v>
      </c>
      <c r="C9" s="42">
        <f>'Customer Load Sheet'!C42</f>
        <v>0</v>
      </c>
      <c r="D9" s="43">
        <f>'Customer Load Sheet'!D42</f>
        <v>0</v>
      </c>
      <c r="E9" s="44">
        <f>'Customer Load Sheet'!E42</f>
        <v>0</v>
      </c>
      <c r="F9" s="45">
        <f>'Customer Load Sheet'!F42</f>
        <v>0</v>
      </c>
      <c r="G9" s="40">
        <f>'Customer Load Sheet'!G42</f>
        <v>0</v>
      </c>
      <c r="H9" s="148">
        <v>52</v>
      </c>
      <c r="I9" s="46">
        <f>'Customer Load Sheet'!H42</f>
        <v>0</v>
      </c>
      <c r="K9" s="239">
        <f>VLOOKUP('Customer Load Sheet'!B42,'Customer Load Sheet'!$B$73:$C$87,2)</f>
        <v>0.5</v>
      </c>
      <c r="L9" s="237">
        <f>VLOOKUP('Customer Load Sheet'!B42,'Customer Load Sheet'!$B$73:$C$88,2)</f>
        <v>0.5</v>
      </c>
      <c r="M9" s="27">
        <f t="shared" si="0"/>
        <v>0</v>
      </c>
      <c r="N9" s="27">
        <f t="shared" si="1"/>
        <v>0</v>
      </c>
      <c r="O9" s="28">
        <f t="shared" si="2"/>
        <v>0</v>
      </c>
      <c r="P9" s="2"/>
      <c r="Q9" s="2"/>
      <c r="S9" s="102">
        <f>IF(B9='Customer Load Sheet'!$B$73,ESA!M9,0)</f>
        <v>0</v>
      </c>
      <c r="T9" s="102">
        <f>IF(B9='Customer Load Sheet'!$B$79,ESA!N9,0)</f>
        <v>0</v>
      </c>
      <c r="Y9" s="236"/>
    </row>
    <row r="10" spans="1:25" x14ac:dyDescent="0.25">
      <c r="A10" s="1"/>
      <c r="B10" s="58" t="str">
        <f>'Customer Load Sheet'!B43</f>
        <v>Miscellaneous/Other Not Specified</v>
      </c>
      <c r="C10" s="42">
        <f>'Customer Load Sheet'!C43</f>
        <v>0</v>
      </c>
      <c r="D10" s="43">
        <f>'Customer Load Sheet'!D43</f>
        <v>0</v>
      </c>
      <c r="E10" s="44">
        <f>'Customer Load Sheet'!E43</f>
        <v>0</v>
      </c>
      <c r="F10" s="45">
        <f>'Customer Load Sheet'!F43</f>
        <v>0</v>
      </c>
      <c r="G10" s="129">
        <f>'Customer Load Sheet'!G43</f>
        <v>0</v>
      </c>
      <c r="H10" s="148">
        <v>52</v>
      </c>
      <c r="I10" s="46">
        <f>'Customer Load Sheet'!H43</f>
        <v>0</v>
      </c>
      <c r="K10" s="239">
        <f>VLOOKUP('Customer Load Sheet'!B43,'Customer Load Sheet'!$B$73:$C$87,2)</f>
        <v>0.5</v>
      </c>
      <c r="L10" s="237">
        <f>VLOOKUP('Customer Load Sheet'!B43,'Customer Load Sheet'!$B$73:$C$88,2)</f>
        <v>0.5</v>
      </c>
      <c r="M10" s="27">
        <f t="shared" si="0"/>
        <v>0</v>
      </c>
      <c r="N10" s="27">
        <f t="shared" si="1"/>
        <v>0</v>
      </c>
      <c r="O10" s="28">
        <f t="shared" si="2"/>
        <v>0</v>
      </c>
      <c r="P10" s="2"/>
      <c r="Q10" s="2"/>
      <c r="S10" s="102">
        <f>IF(B10='Customer Load Sheet'!$B$73,ESA!M10,0)</f>
        <v>0</v>
      </c>
      <c r="T10" s="102">
        <f>IF(B10='Customer Load Sheet'!$B$79,ESA!N10,0)</f>
        <v>0</v>
      </c>
      <c r="Y10" s="236"/>
    </row>
    <row r="11" spans="1:25" ht="39.6" x14ac:dyDescent="0.25">
      <c r="A11" s="1"/>
      <c r="B11" s="22" t="str">
        <f>'Customer Load Sheet'!B44</f>
        <v>Subtotal Apartments-Non Heat</v>
      </c>
      <c r="C11" s="48">
        <f>'Customer Load Sheet'!C44</f>
        <v>0</v>
      </c>
      <c r="D11" s="49">
        <f>'Customer Load Sheet'!D44</f>
        <v>0</v>
      </c>
      <c r="E11" s="50">
        <f>'Customer Load Sheet'!E44</f>
        <v>0</v>
      </c>
      <c r="F11" s="128">
        <f>'Customer Load Sheet'!F44</f>
        <v>0</v>
      </c>
      <c r="G11" s="130">
        <f>'Customer Load Sheet'!G44</f>
        <v>0</v>
      </c>
      <c r="H11" s="119"/>
      <c r="I11" s="51" t="str">
        <f>'Customer Load Sheet'!H44</f>
        <v>SUBTOTAL APT-NON Heat</v>
      </c>
      <c r="K11" s="239"/>
      <c r="L11" s="60" t="s">
        <v>114</v>
      </c>
      <c r="M11" s="61">
        <f>SUM(M3:M10)</f>
        <v>0</v>
      </c>
      <c r="N11" s="61">
        <f t="shared" si="1"/>
        <v>0</v>
      </c>
      <c r="O11" s="62">
        <f>SUM(O3:O10)</f>
        <v>0</v>
      </c>
      <c r="P11" s="2"/>
      <c r="Q11" s="2"/>
      <c r="S11" s="102">
        <f>SUM(S3:S10)</f>
        <v>0</v>
      </c>
      <c r="T11" s="102">
        <f>SUM(T3:T10)</f>
        <v>0</v>
      </c>
      <c r="Y11" s="236"/>
    </row>
    <row r="12" spans="1:25" x14ac:dyDescent="0.25">
      <c r="A12" s="1"/>
      <c r="B12" s="58" t="str">
        <f>'Customer Load Sheet'!B45</f>
        <v xml:space="preserve">A/C </v>
      </c>
      <c r="C12" s="42">
        <f>'Customer Load Sheet'!C45</f>
        <v>0</v>
      </c>
      <c r="D12" s="43">
        <f>'Customer Load Sheet'!D45</f>
        <v>0</v>
      </c>
      <c r="E12" s="44">
        <f>'Customer Load Sheet'!E45</f>
        <v>0</v>
      </c>
      <c r="F12" s="45">
        <f>'Customer Load Sheet'!F45</f>
        <v>0</v>
      </c>
      <c r="G12" s="57">
        <f>'Customer Load Sheet'!G45</f>
        <v>0</v>
      </c>
      <c r="H12" s="151">
        <v>16</v>
      </c>
      <c r="I12" s="47">
        <f>'Customer Load Sheet'!H45</f>
        <v>0</v>
      </c>
      <c r="K12" s="239">
        <f>VLOOKUP('Customer Load Sheet'!B45,'Customer Load Sheet'!$B$73:$C$87,2)</f>
        <v>0.75</v>
      </c>
      <c r="L12" s="238">
        <f>VLOOKUP('Customer Load Sheet'!B45,'Customer Load Sheet'!$B$73:$C$88,2)</f>
        <v>0.75</v>
      </c>
      <c r="M12" s="27">
        <f>C12*L12*$P$4</f>
        <v>0</v>
      </c>
      <c r="N12" s="27">
        <f t="shared" si="1"/>
        <v>0</v>
      </c>
      <c r="O12" s="28">
        <f>M12*H12*G12</f>
        <v>0</v>
      </c>
      <c r="P12" s="2"/>
      <c r="Q12" s="2"/>
      <c r="S12" s="102">
        <f>IF(B12='Customer Load Sheet'!$B$73,ESA!M12,0)</f>
        <v>0</v>
      </c>
      <c r="T12" s="102">
        <f>IF(B12='Customer Load Sheet'!$B$79,ESA!N12,0)</f>
        <v>0</v>
      </c>
      <c r="Y12" s="236"/>
    </row>
    <row r="13" spans="1:25" x14ac:dyDescent="0.25">
      <c r="A13" s="1"/>
      <c r="B13" s="58" t="str">
        <f>'Customer Load Sheet'!B46</f>
        <v>Heating/Heat Pumps</v>
      </c>
      <c r="C13" s="42">
        <f>'Customer Load Sheet'!C46</f>
        <v>0</v>
      </c>
      <c r="D13" s="43">
        <f>'Customer Load Sheet'!D46</f>
        <v>0</v>
      </c>
      <c r="E13" s="44">
        <f>'Customer Load Sheet'!E46</f>
        <v>0</v>
      </c>
      <c r="F13" s="45">
        <f>'Customer Load Sheet'!F46</f>
        <v>0</v>
      </c>
      <c r="G13" s="129">
        <f>'Customer Load Sheet'!G46</f>
        <v>0</v>
      </c>
      <c r="H13" s="151">
        <v>36</v>
      </c>
      <c r="I13" s="46">
        <f>'Customer Load Sheet'!H46</f>
        <v>0</v>
      </c>
      <c r="K13" s="239">
        <f>VLOOKUP('Customer Load Sheet'!B46,'Customer Load Sheet'!$B$73:$C$87,2)</f>
        <v>0.75</v>
      </c>
      <c r="L13" s="238">
        <f>VLOOKUP('Customer Load Sheet'!B46,'Customer Load Sheet'!$B$73:$C$88,2)</f>
        <v>0.75</v>
      </c>
      <c r="M13" s="27">
        <f>C13*L13*$P$4</f>
        <v>0</v>
      </c>
      <c r="N13" s="27">
        <f t="shared" si="1"/>
        <v>0</v>
      </c>
      <c r="O13" s="28">
        <f>M13*H13*G13</f>
        <v>0</v>
      </c>
      <c r="P13" s="2"/>
      <c r="Q13" s="2"/>
      <c r="S13" s="102">
        <f>IF(B13='Customer Load Sheet'!$B$73,ESA!M13,0)</f>
        <v>0</v>
      </c>
      <c r="T13" s="102">
        <f>IF(B13='Customer Load Sheet'!$B$79,ESA!N13,0)</f>
        <v>0</v>
      </c>
      <c r="Y13" s="236"/>
    </row>
    <row r="14" spans="1:25" ht="39.6" x14ac:dyDescent="0.25">
      <c r="A14" s="1"/>
      <c r="B14" s="22" t="str">
        <f>'Customer Load Sheet'!B47</f>
        <v>Subtotal Apartments-Heat and A/C</v>
      </c>
      <c r="C14" s="48">
        <f>'Customer Load Sheet'!C47</f>
        <v>0</v>
      </c>
      <c r="D14" s="49">
        <f>'Customer Load Sheet'!D47</f>
        <v>0</v>
      </c>
      <c r="E14" s="50">
        <f>'Customer Load Sheet'!E47</f>
        <v>0</v>
      </c>
      <c r="F14" s="128">
        <f>'Customer Load Sheet'!F47</f>
        <v>0</v>
      </c>
      <c r="G14" s="131">
        <f>'Customer Load Sheet'!G47</f>
        <v>0</v>
      </c>
      <c r="H14" s="130"/>
      <c r="I14" s="51" t="str">
        <f>'Customer Load Sheet'!H47</f>
        <v>SUBTOTAL APT-HEAT</v>
      </c>
      <c r="K14" s="239"/>
      <c r="L14" s="60" t="s">
        <v>116</v>
      </c>
      <c r="M14" s="61">
        <f>SUM(M12:M13)</f>
        <v>0</v>
      </c>
      <c r="N14" s="61">
        <f t="shared" si="1"/>
        <v>0</v>
      </c>
      <c r="O14" s="62">
        <f>SUM(O12:O13)</f>
        <v>0</v>
      </c>
      <c r="P14" s="2"/>
      <c r="Q14" s="2"/>
      <c r="S14" s="102">
        <f>SUM(S12:S13)</f>
        <v>0</v>
      </c>
      <c r="T14" s="102">
        <f>SUM(T12:T13)</f>
        <v>0</v>
      </c>
      <c r="Y14" s="236"/>
    </row>
    <row r="15" spans="1:25" ht="39" customHeight="1" thickBot="1" x14ac:dyDescent="0.3">
      <c r="A15" s="1"/>
      <c r="B15" s="22" t="str">
        <f>'Customer Load Sheet'!B48</f>
        <v>Total Residential Loads</v>
      </c>
      <c r="C15" s="48">
        <f>'Customer Load Sheet'!C48</f>
        <v>0</v>
      </c>
      <c r="D15" s="49">
        <f>'Customer Load Sheet'!D48</f>
        <v>0</v>
      </c>
      <c r="E15" s="50">
        <f>'Customer Load Sheet'!E48</f>
        <v>0</v>
      </c>
      <c r="F15" s="128">
        <f>'Customer Load Sheet'!F48</f>
        <v>0</v>
      </c>
      <c r="G15" s="131">
        <f>'Customer Load Sheet'!G48</f>
        <v>0</v>
      </c>
      <c r="H15" s="130"/>
      <c r="I15" s="174" t="str">
        <f>'Customer Load Sheet'!H48</f>
        <v>TOTAL RESIDENTIAL LOADS</v>
      </c>
      <c r="K15" s="239"/>
      <c r="L15" s="60" t="str">
        <f>I15</f>
        <v>TOTAL RESIDENTIAL LOADS</v>
      </c>
      <c r="M15" s="173">
        <f>M14+M11</f>
        <v>0</v>
      </c>
      <c r="N15" s="173">
        <f>N14+N11</f>
        <v>0</v>
      </c>
      <c r="O15" s="173">
        <f>O14+O11</f>
        <v>0</v>
      </c>
      <c r="P15" s="60" t="s">
        <v>352</v>
      </c>
      <c r="Q15" s="225">
        <f>IF($P$34=3,($M$15*1000)/($P$33*$P$36*1.732),($M$15*1000)/($P$33*$P$36))</f>
        <v>0</v>
      </c>
      <c r="S15" s="102"/>
      <c r="T15" s="102"/>
      <c r="Y15" s="236"/>
    </row>
    <row r="16" spans="1:25" x14ac:dyDescent="0.25">
      <c r="A16" s="1"/>
      <c r="B16" s="58" t="str">
        <f>'Customer Load Sheet'!B49</f>
        <v>Generation</v>
      </c>
      <c r="C16" s="42">
        <f>'Customer Load Sheet'!C49</f>
        <v>0</v>
      </c>
      <c r="D16" s="43">
        <f>'Customer Load Sheet'!D49</f>
        <v>0</v>
      </c>
      <c r="E16" s="44">
        <f>'Customer Load Sheet'!E49</f>
        <v>0</v>
      </c>
      <c r="F16" s="45">
        <f>'Customer Load Sheet'!F49</f>
        <v>0</v>
      </c>
      <c r="G16" s="57">
        <f>'Customer Load Sheet'!G49</f>
        <v>0</v>
      </c>
      <c r="H16" s="147">
        <v>52</v>
      </c>
      <c r="I16" s="47" t="str">
        <f>'Customer Load Sheet'!H49</f>
        <v xml:space="preserve"> </v>
      </c>
      <c r="K16" s="239">
        <f>VLOOKUP('Customer Load Sheet'!B49,'Customer Load Sheet'!$B$73:$C$88,2)</f>
        <v>1</v>
      </c>
      <c r="L16" s="238">
        <f>VLOOKUP('Customer Load Sheet'!B49,'Customer Load Sheet'!$B$73:$C$88,2)</f>
        <v>1</v>
      </c>
      <c r="M16" s="27">
        <f>C16*L16</f>
        <v>0</v>
      </c>
      <c r="N16" s="27">
        <f t="shared" si="1"/>
        <v>0</v>
      </c>
      <c r="O16" s="28">
        <f>M16*H16*G16</f>
        <v>0</v>
      </c>
      <c r="P16" s="2"/>
      <c r="Q16" s="2"/>
      <c r="S16" s="102">
        <f>IF(B16='Customer Load Sheet'!$B$73,ESA!M16,0)</f>
        <v>0</v>
      </c>
      <c r="T16" s="102">
        <f>IF(B16='Customer Load Sheet'!$B$79,ESA!N16,0)</f>
        <v>0</v>
      </c>
      <c r="Y16" s="236"/>
    </row>
    <row r="17" spans="1:25" x14ac:dyDescent="0.25">
      <c r="A17" s="1"/>
      <c r="B17" s="58" t="str">
        <f>'Customer Load Sheet'!B50</f>
        <v>Motor Loads General Purpose</v>
      </c>
      <c r="C17" s="42">
        <f>'Customer Load Sheet'!C50</f>
        <v>0</v>
      </c>
      <c r="D17" s="43">
        <f>'Customer Load Sheet'!D50</f>
        <v>0</v>
      </c>
      <c r="E17" s="44">
        <f>'Customer Load Sheet'!E50</f>
        <v>0</v>
      </c>
      <c r="F17" s="45">
        <f>'Customer Load Sheet'!F50</f>
        <v>0</v>
      </c>
      <c r="G17" s="40">
        <f>'Customer Load Sheet'!G50</f>
        <v>0</v>
      </c>
      <c r="H17" s="148">
        <v>52</v>
      </c>
      <c r="I17" s="46" t="str">
        <f>'Customer Load Sheet'!H50</f>
        <v xml:space="preserve"> </v>
      </c>
      <c r="K17" s="239">
        <f>VLOOKUP('Customer Load Sheet'!B50,'Customer Load Sheet'!$B$73:$C$88,2)</f>
        <v>0.3</v>
      </c>
      <c r="L17" s="238">
        <f>VLOOKUP('Customer Load Sheet'!B50,'Customer Load Sheet'!$B$73:$C$88,2)</f>
        <v>0.3</v>
      </c>
      <c r="M17" s="27">
        <f t="shared" ref="M17:M31" si="3">C17*L17</f>
        <v>0</v>
      </c>
      <c r="N17" s="27">
        <f t="shared" si="1"/>
        <v>0</v>
      </c>
      <c r="O17" s="28">
        <f t="shared" ref="O17:O31" si="4">M17*H17*G17</f>
        <v>0</v>
      </c>
      <c r="P17" s="2"/>
      <c r="Q17" s="2"/>
      <c r="S17" s="102">
        <f>IF(B17='Customer Load Sheet'!$B$73,ESA!M17,0)</f>
        <v>0</v>
      </c>
      <c r="T17" s="102">
        <f>IF(B17='Customer Load Sheet'!$B$79,ESA!N17,0)</f>
        <v>0</v>
      </c>
      <c r="Y17" s="236"/>
    </row>
    <row r="18" spans="1:25" x14ac:dyDescent="0.25">
      <c r="A18" s="1"/>
      <c r="B18" s="58" t="str">
        <f>'Customer Load Sheet'!B51</f>
        <v>Spec. Equipt (Welding/X-Ray/Elevators etc)</v>
      </c>
      <c r="C18" s="42">
        <f>'Customer Load Sheet'!C51</f>
        <v>0</v>
      </c>
      <c r="D18" s="43">
        <f>'Customer Load Sheet'!D51</f>
        <v>0</v>
      </c>
      <c r="E18" s="44">
        <f>'Customer Load Sheet'!E51</f>
        <v>0</v>
      </c>
      <c r="F18" s="45">
        <f>'Customer Load Sheet'!F51</f>
        <v>0</v>
      </c>
      <c r="G18" s="40">
        <f>'Customer Load Sheet'!G51</f>
        <v>0</v>
      </c>
      <c r="H18" s="148">
        <v>52</v>
      </c>
      <c r="I18" s="47" t="str">
        <f>'Customer Load Sheet'!H51</f>
        <v xml:space="preserve"> </v>
      </c>
      <c r="K18" s="239">
        <f>VLOOKUP('Customer Load Sheet'!B51,'Customer Load Sheet'!$B$73:$C$88,2)</f>
        <v>0.3</v>
      </c>
      <c r="L18" s="238">
        <f>VLOOKUP('Customer Load Sheet'!B51,'Customer Load Sheet'!$B$73:$C$88,2)</f>
        <v>0.3</v>
      </c>
      <c r="M18" s="27">
        <f t="shared" si="3"/>
        <v>0</v>
      </c>
      <c r="N18" s="27">
        <f t="shared" si="1"/>
        <v>0</v>
      </c>
      <c r="O18" s="28">
        <f t="shared" si="4"/>
        <v>0</v>
      </c>
      <c r="P18" s="2"/>
      <c r="Q18" s="2"/>
      <c r="S18" s="102">
        <f>IF(B18='Customer Load Sheet'!$B$73,ESA!M18,0)</f>
        <v>0</v>
      </c>
      <c r="T18" s="102">
        <f>IF(B18='Customer Load Sheet'!$B$79,ESA!N18,0)</f>
        <v>0</v>
      </c>
      <c r="Y18" s="236"/>
    </row>
    <row r="19" spans="1:25" x14ac:dyDescent="0.25">
      <c r="A19" s="1"/>
      <c r="B19" s="58" t="str">
        <f>'Customer Load Sheet'!B52</f>
        <v>Laundry</v>
      </c>
      <c r="C19" s="42">
        <f>'Customer Load Sheet'!C52</f>
        <v>0</v>
      </c>
      <c r="D19" s="43">
        <f>'Customer Load Sheet'!D52</f>
        <v>0</v>
      </c>
      <c r="E19" s="44">
        <f>'Customer Load Sheet'!E52</f>
        <v>0</v>
      </c>
      <c r="F19" s="45">
        <f>'Customer Load Sheet'!F52</f>
        <v>0</v>
      </c>
      <c r="G19" s="40">
        <f>'Customer Load Sheet'!G52</f>
        <v>0</v>
      </c>
      <c r="H19" s="148">
        <v>52</v>
      </c>
      <c r="I19" s="46" t="str">
        <f>'Customer Load Sheet'!H52</f>
        <v xml:space="preserve"> </v>
      </c>
      <c r="K19" s="239">
        <f>VLOOKUP('Customer Load Sheet'!B52,'Customer Load Sheet'!$B$73:$C$88,2)</f>
        <v>0.5</v>
      </c>
      <c r="L19" s="238">
        <f>VLOOKUP('Customer Load Sheet'!B52,'Customer Load Sheet'!$B$73:$C$88,2)</f>
        <v>0.5</v>
      </c>
      <c r="M19" s="27">
        <f t="shared" si="3"/>
        <v>0</v>
      </c>
      <c r="N19" s="27">
        <f t="shared" si="1"/>
        <v>0</v>
      </c>
      <c r="O19" s="28">
        <f t="shared" si="4"/>
        <v>0</v>
      </c>
      <c r="P19" s="2"/>
      <c r="Q19" s="2"/>
      <c r="S19" s="102">
        <f>IF(B19='Customer Load Sheet'!$B$73,ESA!M19,0)</f>
        <v>0</v>
      </c>
      <c r="T19" s="102">
        <f>IF(B19='Customer Load Sheet'!$B$79,ESA!N19,0)</f>
        <v>0</v>
      </c>
      <c r="Y19" s="236"/>
    </row>
    <row r="20" spans="1:25" x14ac:dyDescent="0.25">
      <c r="A20" s="1"/>
      <c r="B20" s="58" t="str">
        <f>'Customer Load Sheet'!B53</f>
        <v>Heating - Water</v>
      </c>
      <c r="C20" s="42">
        <f>'Customer Load Sheet'!C53</f>
        <v>0</v>
      </c>
      <c r="D20" s="43">
        <f>'Customer Load Sheet'!D53</f>
        <v>0</v>
      </c>
      <c r="E20" s="44">
        <f>'Customer Load Sheet'!E53</f>
        <v>0</v>
      </c>
      <c r="F20" s="45">
        <f>'Customer Load Sheet'!F53</f>
        <v>0</v>
      </c>
      <c r="G20" s="40">
        <f>'Customer Load Sheet'!G53</f>
        <v>0</v>
      </c>
      <c r="H20" s="148">
        <v>36</v>
      </c>
      <c r="I20" s="46" t="str">
        <f>'Customer Load Sheet'!H53</f>
        <v xml:space="preserve"> </v>
      </c>
      <c r="K20" s="239">
        <f>VLOOKUP('Customer Load Sheet'!B53,'Customer Load Sheet'!$B$73:$C$88,2)</f>
        <v>0.6</v>
      </c>
      <c r="L20" s="238">
        <f>VLOOKUP('Customer Load Sheet'!B53,'Customer Load Sheet'!$B$73:$C$88,2)</f>
        <v>0.6</v>
      </c>
      <c r="M20" s="27">
        <f t="shared" si="3"/>
        <v>0</v>
      </c>
      <c r="N20" s="27">
        <f t="shared" si="1"/>
        <v>0</v>
      </c>
      <c r="O20" s="28">
        <f t="shared" si="4"/>
        <v>0</v>
      </c>
      <c r="P20" s="2"/>
      <c r="Q20" s="2"/>
      <c r="S20" s="102">
        <f>IF(B20='Customer Load Sheet'!$B$73,ESA!M20,0)</f>
        <v>0</v>
      </c>
      <c r="T20" s="102">
        <f>IF(B20='Customer Load Sheet'!$B$79,ESA!N20,0)</f>
        <v>0</v>
      </c>
      <c r="Y20" s="236"/>
    </row>
    <row r="21" spans="1:25" x14ac:dyDescent="0.25">
      <c r="A21" s="1"/>
      <c r="B21" s="58" t="str">
        <f>'Customer Load Sheet'!B54</f>
        <v>Heating including Heat Pumps</v>
      </c>
      <c r="C21" s="42">
        <f>'Customer Load Sheet'!C54</f>
        <v>0</v>
      </c>
      <c r="D21" s="43">
        <f>'Customer Load Sheet'!D54</f>
        <v>0</v>
      </c>
      <c r="E21" s="44">
        <f>'Customer Load Sheet'!E54</f>
        <v>0</v>
      </c>
      <c r="F21" s="45">
        <f>'Customer Load Sheet'!F54</f>
        <v>0</v>
      </c>
      <c r="G21" s="40">
        <f>'Customer Load Sheet'!G54</f>
        <v>0</v>
      </c>
      <c r="H21" s="148">
        <v>52</v>
      </c>
      <c r="I21" s="46" t="str">
        <f>'Customer Load Sheet'!H54</f>
        <v xml:space="preserve"> </v>
      </c>
      <c r="K21" s="239">
        <f>VLOOKUP('Customer Load Sheet'!B54,'Customer Load Sheet'!$B$73:$C$88,2)</f>
        <v>0.75</v>
      </c>
      <c r="L21" s="238">
        <f>VLOOKUP('Customer Load Sheet'!B54,'Customer Load Sheet'!$B$73:$C$88,2)</f>
        <v>0.75</v>
      </c>
      <c r="M21" s="27">
        <f t="shared" si="3"/>
        <v>0</v>
      </c>
      <c r="N21" s="27">
        <f t="shared" si="1"/>
        <v>0</v>
      </c>
      <c r="O21" s="28">
        <f t="shared" si="4"/>
        <v>0</v>
      </c>
      <c r="P21" s="2"/>
      <c r="Q21" s="2"/>
      <c r="S21" s="102">
        <f>IF(B21='Customer Load Sheet'!$B$73,ESA!M21,0)</f>
        <v>0</v>
      </c>
      <c r="T21" s="102">
        <f>IF(B21='Customer Load Sheet'!$B$79,ESA!N21,0)</f>
        <v>0</v>
      </c>
      <c r="Y21" s="236"/>
    </row>
    <row r="22" spans="1:25" ht="13.8" thickBot="1" x14ac:dyDescent="0.3">
      <c r="A22" s="1"/>
      <c r="B22" s="58" t="str">
        <f>'Customer Load Sheet'!B55</f>
        <v xml:space="preserve">A/C </v>
      </c>
      <c r="C22" s="42">
        <f>'Customer Load Sheet'!C55</f>
        <v>0</v>
      </c>
      <c r="D22" s="43">
        <f>'Customer Load Sheet'!D55</f>
        <v>0</v>
      </c>
      <c r="E22" s="44">
        <f>'Customer Load Sheet'!E55</f>
        <v>0</v>
      </c>
      <c r="F22" s="45">
        <f>'Customer Load Sheet'!F55</f>
        <v>0</v>
      </c>
      <c r="G22" s="40">
        <f>'Customer Load Sheet'!G55</f>
        <v>0</v>
      </c>
      <c r="H22" s="148">
        <v>16</v>
      </c>
      <c r="I22" s="47" t="str">
        <f>'Customer Load Sheet'!H55</f>
        <v xml:space="preserve"> </v>
      </c>
      <c r="K22" s="239">
        <f>VLOOKUP('Customer Load Sheet'!B55,'Customer Load Sheet'!$B$73:$C$88,2)</f>
        <v>0.75</v>
      </c>
      <c r="L22" s="238">
        <f>VLOOKUP('Customer Load Sheet'!B55,'Customer Load Sheet'!$B$73:$C$88,2)</f>
        <v>0.75</v>
      </c>
      <c r="M22" s="27">
        <f t="shared" si="3"/>
        <v>0</v>
      </c>
      <c r="N22" s="27">
        <f t="shared" si="1"/>
        <v>0</v>
      </c>
      <c r="O22" s="28">
        <f t="shared" si="4"/>
        <v>0</v>
      </c>
      <c r="P22" s="2"/>
      <c r="Q22" s="2"/>
      <c r="S22" s="102">
        <f>IF(B22='Customer Load Sheet'!$B$73,ESA!M22,0)</f>
        <v>0</v>
      </c>
      <c r="T22" s="102">
        <f>IF(B22='Customer Load Sheet'!$B$79,ESA!N22,0)</f>
        <v>0</v>
      </c>
      <c r="Y22" s="236"/>
    </row>
    <row r="23" spans="1:25" ht="13.8" thickBot="1" x14ac:dyDescent="0.3">
      <c r="A23" s="1"/>
      <c r="B23" s="58" t="str">
        <f>'Customer Load Sheet'!B56</f>
        <v>Lighting</v>
      </c>
      <c r="C23" s="42">
        <f>'Customer Load Sheet'!C56</f>
        <v>0</v>
      </c>
      <c r="D23" s="43">
        <f>'Customer Load Sheet'!D56</f>
        <v>0</v>
      </c>
      <c r="E23" s="44">
        <f>'Customer Load Sheet'!E56</f>
        <v>0</v>
      </c>
      <c r="F23" s="45">
        <f>'Customer Load Sheet'!F56</f>
        <v>0</v>
      </c>
      <c r="G23" s="40">
        <f>'Customer Load Sheet'!G56</f>
        <v>0</v>
      </c>
      <c r="H23" s="147">
        <v>52</v>
      </c>
      <c r="I23" s="47" t="str">
        <f>'Customer Load Sheet'!H56</f>
        <v xml:space="preserve"> </v>
      </c>
      <c r="K23" s="239">
        <f>VLOOKUP('Customer Load Sheet'!B56,'Customer Load Sheet'!$B$73:$C$88,2)</f>
        <v>1</v>
      </c>
      <c r="L23" s="238">
        <f>VLOOKUP('Customer Load Sheet'!B56,'Customer Load Sheet'!$B$73:$C$88,2)</f>
        <v>1</v>
      </c>
      <c r="M23" s="27">
        <f t="shared" si="3"/>
        <v>0</v>
      </c>
      <c r="N23" s="27">
        <f t="shared" si="1"/>
        <v>0</v>
      </c>
      <c r="O23" s="28">
        <f t="shared" si="4"/>
        <v>0</v>
      </c>
      <c r="P23" s="2"/>
      <c r="Q23" s="2"/>
      <c r="S23" s="102">
        <f>IF(B23='Customer Load Sheet'!$B$73,ESA!M23,0)</f>
        <v>0</v>
      </c>
      <c r="T23" s="102">
        <f>IF(B23='Customer Load Sheet'!$B$79,ESA!N23,0)</f>
        <v>0</v>
      </c>
      <c r="Y23" s="236"/>
    </row>
    <row r="24" spans="1:25" x14ac:dyDescent="0.25">
      <c r="A24" s="1"/>
      <c r="B24" s="58" t="str">
        <f>'Customer Load Sheet'!B57</f>
        <v>Lighting</v>
      </c>
      <c r="C24" s="42">
        <f>'Customer Load Sheet'!C57</f>
        <v>0</v>
      </c>
      <c r="D24" s="43">
        <f>'Customer Load Sheet'!D57</f>
        <v>0</v>
      </c>
      <c r="E24" s="44">
        <f>'Customer Load Sheet'!E57</f>
        <v>0</v>
      </c>
      <c r="F24" s="45">
        <f>'Customer Load Sheet'!F57</f>
        <v>0</v>
      </c>
      <c r="G24" s="40">
        <f>'Customer Load Sheet'!G57</f>
        <v>0</v>
      </c>
      <c r="H24" s="147">
        <v>52</v>
      </c>
      <c r="I24" s="47" t="str">
        <f>'Customer Load Sheet'!H57</f>
        <v xml:space="preserve"> </v>
      </c>
      <c r="K24" s="239">
        <f>VLOOKUP('Customer Load Sheet'!B57,'Customer Load Sheet'!$B$73:$C$88,2)</f>
        <v>1</v>
      </c>
      <c r="L24" s="238">
        <f>VLOOKUP('Customer Load Sheet'!B57,'Customer Load Sheet'!$B$73:$C$88,2)</f>
        <v>1</v>
      </c>
      <c r="M24" s="27">
        <f t="shared" si="3"/>
        <v>0</v>
      </c>
      <c r="N24" s="27">
        <f t="shared" si="1"/>
        <v>0</v>
      </c>
      <c r="O24" s="28">
        <f t="shared" si="4"/>
        <v>0</v>
      </c>
      <c r="P24" s="2"/>
      <c r="Q24" s="2"/>
      <c r="S24" s="102">
        <f>IF(B24='Customer Load Sheet'!$B$73,ESA!M24,0)</f>
        <v>0</v>
      </c>
      <c r="T24" s="102">
        <f>IF(B24='Customer Load Sheet'!$B$79,ESA!N24,0)</f>
        <v>0</v>
      </c>
      <c r="Y24" s="236"/>
    </row>
    <row r="25" spans="1:25" x14ac:dyDescent="0.25">
      <c r="A25" s="1"/>
      <c r="B25" s="58" t="str">
        <f>'Customer Load Sheet'!B58</f>
        <v>Miscellaneous/Other Not Specified</v>
      </c>
      <c r="C25" s="42">
        <f>'Customer Load Sheet'!C58</f>
        <v>0</v>
      </c>
      <c r="D25" s="43">
        <f>'Customer Load Sheet'!D58</f>
        <v>0</v>
      </c>
      <c r="E25" s="44">
        <f>'Customer Load Sheet'!E58</f>
        <v>0</v>
      </c>
      <c r="F25" s="45">
        <f>'Customer Load Sheet'!F58</f>
        <v>0</v>
      </c>
      <c r="G25" s="40">
        <f>'Customer Load Sheet'!G58</f>
        <v>0</v>
      </c>
      <c r="H25" s="148">
        <v>52</v>
      </c>
      <c r="I25" s="47" t="str">
        <f>'Customer Load Sheet'!H58</f>
        <v xml:space="preserve"> </v>
      </c>
      <c r="K25" s="239">
        <f>VLOOKUP('Customer Load Sheet'!B58,'Customer Load Sheet'!$B$73:$C$88,2)</f>
        <v>0.5</v>
      </c>
      <c r="L25" s="238">
        <f>VLOOKUP('Customer Load Sheet'!B58,'Customer Load Sheet'!$B$73:$C$88,2)</f>
        <v>0.5</v>
      </c>
      <c r="M25" s="27">
        <f t="shared" si="3"/>
        <v>0</v>
      </c>
      <c r="N25" s="27">
        <f t="shared" si="1"/>
        <v>0</v>
      </c>
      <c r="O25" s="28">
        <f t="shared" si="4"/>
        <v>0</v>
      </c>
      <c r="P25" s="2"/>
      <c r="Q25" s="2"/>
      <c r="S25" s="102">
        <f>IF(B25='Customer Load Sheet'!$B$73,ESA!M25,0)</f>
        <v>0</v>
      </c>
      <c r="T25" s="102">
        <f>IF(B25='Customer Load Sheet'!$B$79,ESA!N25,0)</f>
        <v>0</v>
      </c>
      <c r="Y25" s="236"/>
    </row>
    <row r="26" spans="1:25" x14ac:dyDescent="0.25">
      <c r="A26" s="1"/>
      <c r="B26" s="58" t="str">
        <f>'Customer Load Sheet'!B59</f>
        <v>Miscellaneous/Other Not Specified</v>
      </c>
      <c r="C26" s="42">
        <f>'Customer Load Sheet'!C59</f>
        <v>0</v>
      </c>
      <c r="D26" s="43">
        <f>'Customer Load Sheet'!D59</f>
        <v>0</v>
      </c>
      <c r="E26" s="44">
        <f>'Customer Load Sheet'!E59</f>
        <v>0</v>
      </c>
      <c r="F26" s="45">
        <f>'Customer Load Sheet'!F59</f>
        <v>0</v>
      </c>
      <c r="G26" s="40">
        <f>'Customer Load Sheet'!G59</f>
        <v>0</v>
      </c>
      <c r="H26" s="148">
        <v>52</v>
      </c>
      <c r="I26" s="47" t="str">
        <f>'Customer Load Sheet'!H59</f>
        <v xml:space="preserve"> </v>
      </c>
      <c r="K26" s="239">
        <f>VLOOKUP('Customer Load Sheet'!B59,'Customer Load Sheet'!$B$73:$C$88,2)</f>
        <v>0.5</v>
      </c>
      <c r="L26" s="238">
        <f>VLOOKUP('Customer Load Sheet'!B59,'Customer Load Sheet'!$B$73:$C$88,2)</f>
        <v>0.5</v>
      </c>
      <c r="M26" s="27">
        <f t="shared" si="3"/>
        <v>0</v>
      </c>
      <c r="N26" s="27">
        <f t="shared" si="1"/>
        <v>0</v>
      </c>
      <c r="O26" s="28">
        <f t="shared" si="4"/>
        <v>0</v>
      </c>
      <c r="P26" s="2"/>
      <c r="Q26" s="2"/>
      <c r="S26" s="102">
        <f>IF(B26='Customer Load Sheet'!$B$73,ESA!M26,0)</f>
        <v>0</v>
      </c>
      <c r="T26" s="102">
        <f>IF(B26='Customer Load Sheet'!$B$79,ESA!N26,0)</f>
        <v>0</v>
      </c>
      <c r="Y26" s="236"/>
    </row>
    <row r="27" spans="1:25" x14ac:dyDescent="0.25">
      <c r="A27" s="1"/>
      <c r="B27" s="58" t="str">
        <f>'Customer Load Sheet'!B60</f>
        <v>Miscellaneous/Other Not Specified</v>
      </c>
      <c r="C27" s="42">
        <f>'Customer Load Sheet'!C60</f>
        <v>0</v>
      </c>
      <c r="D27" s="43">
        <f>'Customer Load Sheet'!D60</f>
        <v>0</v>
      </c>
      <c r="E27" s="44">
        <f>'Customer Load Sheet'!E60</f>
        <v>0</v>
      </c>
      <c r="F27" s="45">
        <f>'Customer Load Sheet'!F60</f>
        <v>0</v>
      </c>
      <c r="G27" s="40">
        <f>'Customer Load Sheet'!G60</f>
        <v>0</v>
      </c>
      <c r="H27" s="148">
        <v>52</v>
      </c>
      <c r="I27" s="47" t="str">
        <f>'Customer Load Sheet'!H60</f>
        <v xml:space="preserve"> </v>
      </c>
      <c r="K27" s="239">
        <f>VLOOKUP('Customer Load Sheet'!B60,'Customer Load Sheet'!$B$73:$C$88,2)</f>
        <v>0.5</v>
      </c>
      <c r="L27" s="238">
        <f>VLOOKUP('Customer Load Sheet'!B60,'Customer Load Sheet'!$B$73:$C$88,2)</f>
        <v>0.5</v>
      </c>
      <c r="M27" s="27">
        <f t="shared" si="3"/>
        <v>0</v>
      </c>
      <c r="N27" s="27">
        <f t="shared" si="1"/>
        <v>0</v>
      </c>
      <c r="O27" s="28">
        <f t="shared" si="4"/>
        <v>0</v>
      </c>
      <c r="P27" s="2"/>
      <c r="Q27" s="2"/>
      <c r="S27" s="102">
        <f>IF(B27='Customer Load Sheet'!$B$73,ESA!M27,0)</f>
        <v>0</v>
      </c>
      <c r="T27" s="102">
        <f>IF(B27='Customer Load Sheet'!$B$79,ESA!N27,0)</f>
        <v>0</v>
      </c>
      <c r="Y27" s="236"/>
    </row>
    <row r="28" spans="1:25" x14ac:dyDescent="0.25">
      <c r="A28" s="1"/>
      <c r="B28" s="58" t="str">
        <f>'Customer Load Sheet'!B61</f>
        <v>Miscellaneous/Other Not Specified</v>
      </c>
      <c r="C28" s="42">
        <f>'Customer Load Sheet'!C61</f>
        <v>0</v>
      </c>
      <c r="D28" s="43">
        <f>'Customer Load Sheet'!D61</f>
        <v>0</v>
      </c>
      <c r="E28" s="44">
        <f>'Customer Load Sheet'!E61</f>
        <v>0</v>
      </c>
      <c r="F28" s="45">
        <f>'Customer Load Sheet'!F61</f>
        <v>0</v>
      </c>
      <c r="G28" s="40">
        <f>'Customer Load Sheet'!G61</f>
        <v>0</v>
      </c>
      <c r="H28" s="148">
        <v>52</v>
      </c>
      <c r="I28" s="47" t="str">
        <f>'Customer Load Sheet'!H61</f>
        <v xml:space="preserve"> </v>
      </c>
      <c r="K28" s="239">
        <f>VLOOKUP('Customer Load Sheet'!B61,'Customer Load Sheet'!$B$73:$C$88,2)</f>
        <v>0.5</v>
      </c>
      <c r="L28" s="238">
        <f>VLOOKUP('Customer Load Sheet'!B61,'Customer Load Sheet'!$B$73:$C$88,2)</f>
        <v>0.5</v>
      </c>
      <c r="M28" s="27">
        <f t="shared" si="3"/>
        <v>0</v>
      </c>
      <c r="N28" s="27">
        <f t="shared" si="1"/>
        <v>0</v>
      </c>
      <c r="O28" s="28">
        <f t="shared" si="4"/>
        <v>0</v>
      </c>
      <c r="P28" s="2"/>
      <c r="Q28" s="2"/>
      <c r="S28" s="102">
        <f>IF(B28='Customer Load Sheet'!$B$73,ESA!M28,0)</f>
        <v>0</v>
      </c>
      <c r="T28" s="102">
        <f>IF(B28='Customer Load Sheet'!$B$79,ESA!N28,0)</f>
        <v>0</v>
      </c>
      <c r="Y28" s="236"/>
    </row>
    <row r="29" spans="1:25" x14ac:dyDescent="0.25">
      <c r="A29" s="2"/>
      <c r="B29" s="58" t="str">
        <f>'Customer Load Sheet'!B62</f>
        <v>Miscellaneous/Other Not Specified</v>
      </c>
      <c r="C29" s="42">
        <f>'Customer Load Sheet'!C62</f>
        <v>0</v>
      </c>
      <c r="D29" s="43">
        <f>'Customer Load Sheet'!D62</f>
        <v>0</v>
      </c>
      <c r="E29" s="44">
        <f>'Customer Load Sheet'!E62</f>
        <v>0</v>
      </c>
      <c r="F29" s="45">
        <f>'Customer Load Sheet'!F62</f>
        <v>0</v>
      </c>
      <c r="G29" s="40">
        <f>'Customer Load Sheet'!G62</f>
        <v>0</v>
      </c>
      <c r="H29" s="148">
        <v>52</v>
      </c>
      <c r="I29" s="46" t="str">
        <f>'Customer Load Sheet'!H62</f>
        <v xml:space="preserve"> </v>
      </c>
      <c r="K29" s="239">
        <f>VLOOKUP('Customer Load Sheet'!B62,'Customer Load Sheet'!$B$73:$C$88,2)</f>
        <v>0.5</v>
      </c>
      <c r="L29" s="238">
        <f>VLOOKUP('Customer Load Sheet'!B62,'Customer Load Sheet'!$B$73:$C$88,2)</f>
        <v>0.5</v>
      </c>
      <c r="M29" s="27">
        <f t="shared" si="3"/>
        <v>0</v>
      </c>
      <c r="N29" s="27">
        <f t="shared" si="1"/>
        <v>0</v>
      </c>
      <c r="O29" s="28">
        <f t="shared" si="4"/>
        <v>0</v>
      </c>
      <c r="P29" s="2"/>
      <c r="Q29" s="2"/>
      <c r="S29" s="102">
        <f>IF(B29='Customer Load Sheet'!$B$73,ESA!M29,0)</f>
        <v>0</v>
      </c>
      <c r="T29" s="102">
        <f>IF(B29='Customer Load Sheet'!$B$79,ESA!N29,0)</f>
        <v>0</v>
      </c>
      <c r="Y29" s="236"/>
    </row>
    <row r="30" spans="1:25" x14ac:dyDescent="0.25">
      <c r="A30" s="2"/>
      <c r="B30" s="58" t="str">
        <f>'Customer Load Sheet'!B63</f>
        <v>Future Loads</v>
      </c>
      <c r="C30" s="42">
        <f>'Customer Load Sheet'!C63</f>
        <v>0</v>
      </c>
      <c r="D30" s="43">
        <f>'Customer Load Sheet'!D63</f>
        <v>0</v>
      </c>
      <c r="E30" s="44">
        <f>'Customer Load Sheet'!E63</f>
        <v>0</v>
      </c>
      <c r="F30" s="45">
        <f>'Customer Load Sheet'!F63</f>
        <v>0</v>
      </c>
      <c r="G30" s="40">
        <f>'Customer Load Sheet'!G63</f>
        <v>0</v>
      </c>
      <c r="H30" s="148">
        <v>52</v>
      </c>
      <c r="I30" s="47" t="str">
        <f>'Customer Load Sheet'!H63</f>
        <v xml:space="preserve"> </v>
      </c>
      <c r="K30" s="239">
        <f>VLOOKUP('Customer Load Sheet'!B63,'Customer Load Sheet'!$B$73:$C$88,2)</f>
        <v>0.8</v>
      </c>
      <c r="L30" s="238">
        <f>VLOOKUP('Customer Load Sheet'!B63,'Customer Load Sheet'!$B$73:$C$88,2)</f>
        <v>0.8</v>
      </c>
      <c r="M30" s="27">
        <f t="shared" si="3"/>
        <v>0</v>
      </c>
      <c r="N30" s="27">
        <f t="shared" si="1"/>
        <v>0</v>
      </c>
      <c r="O30" s="28">
        <f t="shared" si="4"/>
        <v>0</v>
      </c>
      <c r="P30" s="2"/>
      <c r="Q30" s="2"/>
      <c r="S30" s="102">
        <f>IF(B30='Customer Load Sheet'!$B$73,ESA!M30,0)</f>
        <v>0</v>
      </c>
      <c r="T30" s="102">
        <f>IF(B30='Customer Load Sheet'!$B$79,ESA!N30,0)</f>
        <v>0</v>
      </c>
      <c r="Y30" s="236"/>
    </row>
    <row r="31" spans="1:25" x14ac:dyDescent="0.25">
      <c r="A31" s="2"/>
      <c r="B31" s="58" t="str">
        <f>'Customer Load Sheet'!B64</f>
        <v>Future Loads</v>
      </c>
      <c r="C31" s="42">
        <f>'Customer Load Sheet'!C64</f>
        <v>0</v>
      </c>
      <c r="D31" s="43">
        <f>'Customer Load Sheet'!D64</f>
        <v>0</v>
      </c>
      <c r="E31" s="44">
        <f>'Customer Load Sheet'!E64</f>
        <v>0</v>
      </c>
      <c r="F31" s="45">
        <f>'Customer Load Sheet'!F64</f>
        <v>0</v>
      </c>
      <c r="G31" s="40">
        <f>'Customer Load Sheet'!G64</f>
        <v>0</v>
      </c>
      <c r="H31" s="148">
        <v>52</v>
      </c>
      <c r="I31" s="47" t="str">
        <f>'Customer Load Sheet'!H64</f>
        <v xml:space="preserve"> </v>
      </c>
      <c r="K31" s="239">
        <f>VLOOKUP('Customer Load Sheet'!B64,'Customer Load Sheet'!$B$73:$C$88,2)</f>
        <v>0.8</v>
      </c>
      <c r="L31" s="238">
        <f>VLOOKUP('Customer Load Sheet'!B64,'Customer Load Sheet'!$B$73:$C$88,2)</f>
        <v>0.8</v>
      </c>
      <c r="M31" s="27">
        <f t="shared" si="3"/>
        <v>0</v>
      </c>
      <c r="N31" s="27">
        <f t="shared" si="1"/>
        <v>0</v>
      </c>
      <c r="O31" s="28">
        <f t="shared" si="4"/>
        <v>0</v>
      </c>
      <c r="P31" s="2"/>
      <c r="Q31" s="2"/>
      <c r="S31" s="102">
        <f>IF(B31='Customer Load Sheet'!$B$73,ESA!M31,0)</f>
        <v>0</v>
      </c>
      <c r="T31" s="102">
        <f>IF(B31='Customer Load Sheet'!$B$79,ESA!N31,0)</f>
        <v>0</v>
      </c>
      <c r="Y31" s="236"/>
    </row>
    <row r="32" spans="1:25" ht="40.200000000000003" thickBot="1" x14ac:dyDescent="0.3">
      <c r="A32" s="2"/>
      <c r="B32" s="22" t="str">
        <f>'Customer Load Sheet'!B65</f>
        <v>Total Commercial and  Common</v>
      </c>
      <c r="C32" s="52">
        <f>'Customer Load Sheet'!C65</f>
        <v>0</v>
      </c>
      <c r="D32" s="53">
        <f>'Customer Load Sheet'!D65</f>
        <v>0</v>
      </c>
      <c r="E32" s="54">
        <f>'Customer Load Sheet'!E65</f>
        <v>0</v>
      </c>
      <c r="F32" s="55">
        <f>'Customer Load Sheet'!F65</f>
        <v>0</v>
      </c>
      <c r="G32" s="56">
        <f>'Customer Load Sheet'!G65</f>
        <v>0</v>
      </c>
      <c r="H32" s="120"/>
      <c r="I32" s="122" t="str">
        <f>'Customer Load Sheet'!H65</f>
        <v>Total Commercial and  Common</v>
      </c>
      <c r="L32" s="60" t="s">
        <v>115</v>
      </c>
      <c r="M32" s="61">
        <f>SUM(M16:M31)</f>
        <v>0</v>
      </c>
      <c r="N32" s="61">
        <f t="shared" si="1"/>
        <v>0</v>
      </c>
      <c r="O32" s="62">
        <f>SUM(O16:O31)</f>
        <v>0</v>
      </c>
      <c r="P32" s="240" t="s">
        <v>353</v>
      </c>
      <c r="Q32" s="225">
        <f>IF($P$34=3,($M$32*1000)/($P$33*$P$36*1.732),($M$32*1000)/($P$33*$P$36))</f>
        <v>0</v>
      </c>
      <c r="S32" s="102">
        <f>SUM(S16:S31)</f>
        <v>0</v>
      </c>
      <c r="T32" s="102">
        <f>SUM(T16:T31)</f>
        <v>0</v>
      </c>
    </row>
    <row r="33" spans="1:20" ht="66.599999999999994" thickBot="1" x14ac:dyDescent="0.3">
      <c r="A33" s="2"/>
      <c r="B33" s="59" t="str">
        <f>'Customer Load Sheet'!B66</f>
        <v>Total New Connected Load</v>
      </c>
      <c r="C33" s="123">
        <f>'Customer Load Sheet'!C66</f>
        <v>0</v>
      </c>
      <c r="D33" s="124">
        <f>'Customer Load Sheet'!D66</f>
        <v>0</v>
      </c>
      <c r="E33" s="124">
        <f>'Customer Load Sheet'!E66</f>
        <v>0</v>
      </c>
      <c r="F33" s="124">
        <f>'Customer Load Sheet'!F66</f>
        <v>0</v>
      </c>
      <c r="G33" s="125" t="str">
        <f>'Customer Load Sheet'!G66</f>
        <v xml:space="preserve"> </v>
      </c>
      <c r="H33" s="126"/>
      <c r="I33" s="127" t="str">
        <f>'Customer Load Sheet'!H66</f>
        <v xml:space="preserve"> </v>
      </c>
      <c r="L33" s="24" t="s">
        <v>188</v>
      </c>
      <c r="M33" s="33">
        <f>SUM(M32+M14+M11)-S33-T33+(MAX(S33,T33))</f>
        <v>0</v>
      </c>
      <c r="N33" s="105">
        <f t="shared" si="1"/>
        <v>0</v>
      </c>
      <c r="O33" s="26" t="s">
        <v>146</v>
      </c>
      <c r="P33" s="30">
        <f>'Customer Load Sheet'!D26</f>
        <v>240</v>
      </c>
      <c r="Q33" s="2"/>
      <c r="S33" s="103">
        <f>SUM(S32+S14+S11)</f>
        <v>0</v>
      </c>
      <c r="T33" s="103">
        <f>SUM(T32+T14+T11)</f>
        <v>0</v>
      </c>
    </row>
    <row r="34" spans="1:20" ht="66" customHeight="1" x14ac:dyDescent="0.25">
      <c r="A34" s="2"/>
      <c r="B34" s="133" t="s">
        <v>193</v>
      </c>
      <c r="C34" s="2"/>
      <c r="D34" s="2"/>
      <c r="E34" s="2"/>
      <c r="F34" s="2"/>
      <c r="G34" s="2"/>
      <c r="H34" s="2"/>
      <c r="I34" s="2"/>
      <c r="L34" s="24" t="s">
        <v>323</v>
      </c>
      <c r="M34" s="153">
        <v>0</v>
      </c>
      <c r="N34" s="32">
        <f>M34/P36</f>
        <v>0</v>
      </c>
      <c r="O34" s="26" t="s">
        <v>67</v>
      </c>
      <c r="P34" s="30">
        <f>'Customer Load Sheet'!F26</f>
        <v>1</v>
      </c>
      <c r="Q34" s="24" t="s">
        <v>358</v>
      </c>
    </row>
    <row r="35" spans="1:20" ht="31.2" x14ac:dyDescent="0.25">
      <c r="A35" s="2"/>
      <c r="B35" s="11" t="str">
        <f>'Customer Load Sheet'!B68</f>
        <v>Completed by</v>
      </c>
      <c r="C35" s="467" t="str">
        <f>'Customer Load Sheet'!C68</f>
        <v xml:space="preserve"> </v>
      </c>
      <c r="D35" s="468"/>
      <c r="E35" s="468"/>
      <c r="F35" s="468"/>
      <c r="G35" s="468"/>
      <c r="H35" s="468"/>
      <c r="I35" s="469"/>
      <c r="L35" s="23" t="s">
        <v>149</v>
      </c>
      <c r="M35" s="28">
        <f>SUM(M34+M33)</f>
        <v>0</v>
      </c>
      <c r="N35" s="31">
        <f>SUM(N34+N33)</f>
        <v>0</v>
      </c>
      <c r="O35" s="23" t="s">
        <v>158</v>
      </c>
      <c r="P35" s="225">
        <f>IF($P$34=3,($M$35*1000)/($P$33*$P$36*1.732),($M$35*1000)/($P$33*$P$34))</f>
        <v>0</v>
      </c>
      <c r="Q35" s="231">
        <f>P35/'Customer Load Sheet'!F25</f>
        <v>0</v>
      </c>
      <c r="S35" s="229"/>
    </row>
    <row r="36" spans="1:20" ht="79.2" x14ac:dyDescent="0.25">
      <c r="A36" s="2"/>
      <c r="B36" s="7" t="str">
        <f>'Customer Load Sheet'!B69</f>
        <v>Brief Description of Project or Additional Comments</v>
      </c>
      <c r="C36" s="464" t="str">
        <f>'Customer Load Sheet'!C69:H69</f>
        <v xml:space="preserve"> </v>
      </c>
      <c r="D36" s="465" t="e">
        <f>'Customer Load Sheet'!#REF!</f>
        <v>#REF!</v>
      </c>
      <c r="E36" s="465" t="e">
        <f>'Customer Load Sheet'!#REF!</f>
        <v>#REF!</v>
      </c>
      <c r="F36" s="465" t="e">
        <f>'Customer Load Sheet'!#REF!</f>
        <v>#REF!</v>
      </c>
      <c r="G36" s="465" t="e">
        <f>'Customer Load Sheet'!#REF!</f>
        <v>#REF!</v>
      </c>
      <c r="H36" s="465"/>
      <c r="I36" s="466" t="e">
        <f>'Customer Load Sheet'!#REF!</f>
        <v>#REF!</v>
      </c>
      <c r="L36" s="85" t="s">
        <v>263</v>
      </c>
      <c r="M36" s="153">
        <v>0</v>
      </c>
      <c r="N36" s="32">
        <f>M36/P36</f>
        <v>0</v>
      </c>
      <c r="O36" s="24" t="s">
        <v>138</v>
      </c>
      <c r="P36" s="153">
        <v>0.95</v>
      </c>
    </row>
    <row r="37" spans="1:20" ht="62.25" customHeight="1" x14ac:dyDescent="0.25">
      <c r="B37" s="7" t="s">
        <v>159</v>
      </c>
      <c r="C37" s="470"/>
      <c r="D37" s="471"/>
      <c r="E37" s="471"/>
      <c r="F37" s="471"/>
      <c r="G37" s="471"/>
      <c r="H37" s="471"/>
      <c r="I37" s="472"/>
      <c r="L37" s="169" t="s">
        <v>157</v>
      </c>
      <c r="M37" s="170">
        <f>M36+M35</f>
        <v>0</v>
      </c>
      <c r="N37" s="170">
        <f>N36+N35</f>
        <v>0</v>
      </c>
      <c r="O37" s="26" t="s">
        <v>147</v>
      </c>
      <c r="P37" s="224">
        <f>M35*1000/'Customer Load Sheet'!H18</f>
        <v>0</v>
      </c>
      <c r="Q37" s="2"/>
    </row>
    <row r="38" spans="1:20" x14ac:dyDescent="0.25">
      <c r="A38" t="s">
        <v>1</v>
      </c>
      <c r="C38" s="473"/>
      <c r="D38" s="474"/>
      <c r="E38" s="474"/>
      <c r="F38" s="474"/>
      <c r="G38" s="474"/>
      <c r="H38" s="474"/>
      <c r="I38" s="475"/>
      <c r="Q38" s="2"/>
    </row>
    <row r="39" spans="1:20" ht="21" x14ac:dyDescent="0.25">
      <c r="C39" s="476"/>
      <c r="D39" s="477"/>
      <c r="E39" s="477"/>
      <c r="F39" s="477"/>
      <c r="G39" s="477"/>
      <c r="H39" s="477"/>
      <c r="I39" s="478"/>
      <c r="L39" s="23" t="s">
        <v>266</v>
      </c>
      <c r="M39" s="134">
        <f>O32</f>
        <v>0</v>
      </c>
      <c r="O39" s="23" t="s">
        <v>151</v>
      </c>
      <c r="P39" s="227">
        <v>0.14000000000000001</v>
      </c>
      <c r="Q39" s="2"/>
    </row>
    <row r="40" spans="1:20" ht="53.25" customHeight="1" x14ac:dyDescent="0.25">
      <c r="C40" s="184"/>
      <c r="D40" s="184"/>
      <c r="E40" s="184"/>
      <c r="F40" s="184"/>
      <c r="G40" s="184"/>
      <c r="H40" s="184"/>
      <c r="I40" s="184"/>
      <c r="L40" s="23" t="s">
        <v>264</v>
      </c>
      <c r="M40" s="135">
        <f>M39*P39</f>
        <v>0</v>
      </c>
      <c r="O40" s="186" t="s">
        <v>269</v>
      </c>
      <c r="P40" s="241">
        <f>(M40/6)</f>
        <v>0</v>
      </c>
    </row>
    <row r="41" spans="1:20" x14ac:dyDescent="0.25">
      <c r="Q41" s="2"/>
    </row>
    <row r="42" spans="1:20" ht="21" x14ac:dyDescent="0.25">
      <c r="L42" s="23" t="s">
        <v>267</v>
      </c>
      <c r="M42" s="134">
        <f>O15</f>
        <v>0</v>
      </c>
      <c r="Q42" s="2"/>
    </row>
    <row r="43" spans="1:20" ht="53.25" customHeight="1" x14ac:dyDescent="0.25">
      <c r="L43" s="23" t="s">
        <v>268</v>
      </c>
      <c r="M43" s="135">
        <f>M42*P39</f>
        <v>0</v>
      </c>
    </row>
    <row r="44" spans="1:20" x14ac:dyDescent="0.25">
      <c r="B44" s="2"/>
      <c r="C44" s="2"/>
    </row>
    <row r="45" spans="1:20" x14ac:dyDescent="0.25">
      <c r="B45" s="13" t="s">
        <v>128</v>
      </c>
      <c r="C45" s="12" t="s">
        <v>51</v>
      </c>
    </row>
    <row r="46" spans="1:20" x14ac:dyDescent="0.25">
      <c r="B46" s="15" t="s">
        <v>131</v>
      </c>
      <c r="C46" s="16">
        <v>0.63</v>
      </c>
    </row>
    <row r="47" spans="1:20" x14ac:dyDescent="0.25">
      <c r="B47" s="15" t="s">
        <v>132</v>
      </c>
      <c r="C47" s="16">
        <v>0.53</v>
      </c>
      <c r="L47" s="187"/>
    </row>
    <row r="48" spans="1:20" x14ac:dyDescent="0.25">
      <c r="B48" s="15" t="s">
        <v>137</v>
      </c>
      <c r="C48" s="16">
        <v>0.49</v>
      </c>
    </row>
    <row r="49" spans="2:15" x14ac:dyDescent="0.25">
      <c r="B49" s="25" t="s">
        <v>129</v>
      </c>
      <c r="C49" s="16">
        <v>1</v>
      </c>
    </row>
    <row r="50" spans="2:15" x14ac:dyDescent="0.25">
      <c r="B50" s="15" t="s">
        <v>133</v>
      </c>
      <c r="C50" s="16">
        <v>0.46</v>
      </c>
    </row>
    <row r="51" spans="2:15" x14ac:dyDescent="0.25">
      <c r="B51" s="15" t="s">
        <v>134</v>
      </c>
      <c r="C51" s="16">
        <v>0.44</v>
      </c>
    </row>
    <row r="52" spans="2:15" x14ac:dyDescent="0.25">
      <c r="B52" s="15" t="s">
        <v>265</v>
      </c>
      <c r="C52" s="16">
        <v>0.42</v>
      </c>
    </row>
    <row r="53" spans="2:15" x14ac:dyDescent="0.25">
      <c r="B53" s="15" t="s">
        <v>135</v>
      </c>
      <c r="C53" s="16">
        <v>0.41</v>
      </c>
      <c r="M53" s="196"/>
      <c r="O53" s="196"/>
    </row>
    <row r="54" spans="2:15" x14ac:dyDescent="0.25">
      <c r="B54" s="15" t="s">
        <v>136</v>
      </c>
      <c r="C54" s="16">
        <v>0.4</v>
      </c>
      <c r="M54" s="201"/>
      <c r="O54" s="196"/>
    </row>
    <row r="55" spans="2:15" x14ac:dyDescent="0.25">
      <c r="B55" s="15" t="s">
        <v>130</v>
      </c>
      <c r="C55" s="16">
        <v>0.78</v>
      </c>
      <c r="M55" s="196"/>
      <c r="O55" s="196"/>
    </row>
    <row r="56" spans="2:15" x14ac:dyDescent="0.25">
      <c r="B56" s="15" t="s">
        <v>73</v>
      </c>
      <c r="C56" s="16">
        <v>1</v>
      </c>
      <c r="O56" s="196"/>
    </row>
    <row r="57" spans="2:15" x14ac:dyDescent="0.25">
      <c r="O57" s="202"/>
    </row>
    <row r="70" spans="16:16" x14ac:dyDescent="0.25">
      <c r="P70" t="s">
        <v>1</v>
      </c>
    </row>
  </sheetData>
  <sheetProtection password="CB7D" sheet="1" objects="1" scenarios="1"/>
  <protectedRanges>
    <protectedRange sqref="M53:M55" name="Deposit Calculator"/>
  </protectedRanges>
  <mergeCells count="3">
    <mergeCell ref="C36:I36"/>
    <mergeCell ref="C35:I35"/>
    <mergeCell ref="C37:I39"/>
  </mergeCells>
  <conditionalFormatting sqref="H12">
    <cfRule type="containsText" dxfId="1" priority="10" operator="containsText" text="A/C">
      <formula>NOT(ISERROR(SEARCH("A/C",H12)))</formula>
    </cfRule>
  </conditionalFormatting>
  <conditionalFormatting sqref="L3:L31">
    <cfRule type="cellIs" dxfId="0" priority="12" operator="equal">
      <formula>K3</formula>
    </cfRule>
  </conditionalFormatting>
  <dataValidations count="1">
    <dataValidation type="list" allowBlank="1" showInputMessage="1" showErrorMessage="1" sqref="P3" xr:uid="{00000000-0002-0000-0100-000000000000}">
      <formula1>$B$46:$B$56</formula1>
    </dataValidation>
  </dataValidations>
  <pageMargins left="0.7" right="0.7" top="0.75" bottom="0.75" header="0.3" footer="0.3"/>
  <pageSetup scale="64" fitToWidth="2" fitToHeight="2" orientation="landscape" r:id="rId1"/>
  <headerFooter>
    <oddHeader>&amp;LESA Sheet &amp;D</oddHeader>
    <oddFooter>&amp;L&amp;D&amp;R&amp;F&amp;C&amp;"Calibri"&amp;11&amp;K000000&amp;A_x000D_&amp;1#&amp;"Calibri"&amp;12&amp;K008000Internal Use</oddFooter>
  </headerFooter>
  <rowBreaks count="1" manualBreakCount="1">
    <brk id="33" max="1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182"/>
  <sheetViews>
    <sheetView zoomScaleNormal="100" workbookViewId="0">
      <selection activeCell="C18" sqref="C18"/>
    </sheetView>
  </sheetViews>
  <sheetFormatPr defaultRowHeight="13.2" x14ac:dyDescent="0.25"/>
  <cols>
    <col min="1" max="1" width="10.77734375" customWidth="1"/>
    <col min="2" max="2" width="23.5546875" customWidth="1"/>
    <col min="3" max="3" width="14.21875" customWidth="1"/>
    <col min="4" max="4" width="17.44140625" customWidth="1"/>
    <col min="5" max="5" width="22.21875" customWidth="1"/>
    <col min="6" max="6" width="15.44140625" customWidth="1"/>
    <col min="7" max="7" width="13.5546875" customWidth="1"/>
    <col min="8" max="8" width="13" customWidth="1"/>
    <col min="9" max="9" width="13.5546875" customWidth="1"/>
    <col min="10" max="10" width="11.21875" customWidth="1"/>
    <col min="14" max="14" width="20.21875" customWidth="1"/>
    <col min="15" max="37" width="9.21875" customWidth="1"/>
  </cols>
  <sheetData>
    <row r="1" spans="1:9" ht="13.8" thickBot="1" x14ac:dyDescent="0.3">
      <c r="A1" s="482" t="s">
        <v>75</v>
      </c>
      <c r="B1" s="96" t="s">
        <v>76</v>
      </c>
      <c r="C1" s="479" t="str">
        <f>'Customer Load Sheet'!C13:H13</f>
        <v xml:space="preserve">Curt Dugal </v>
      </c>
      <c r="D1" s="480"/>
      <c r="E1" s="480"/>
      <c r="F1" s="480"/>
      <c r="G1" s="480"/>
      <c r="H1" s="481"/>
    </row>
    <row r="2" spans="1:9" ht="14.4" thickBot="1" x14ac:dyDescent="0.3">
      <c r="A2" s="483"/>
      <c r="B2" s="97" t="s">
        <v>395</v>
      </c>
      <c r="C2" s="494">
        <f>'Customer Load Sheet'!C11</f>
        <v>0</v>
      </c>
      <c r="D2" s="494"/>
      <c r="E2" s="495" t="s">
        <v>14</v>
      </c>
      <c r="F2" s="495"/>
      <c r="G2" s="403">
        <f>'Customer Load Sheet'!C12</f>
        <v>0</v>
      </c>
      <c r="H2" s="404"/>
    </row>
    <row r="3" spans="1:9" ht="13.8" thickBot="1" x14ac:dyDescent="0.3">
      <c r="A3" s="483"/>
      <c r="B3" s="97" t="s">
        <v>12</v>
      </c>
      <c r="C3" s="496">
        <f>'Customer Load Sheet'!C9:F9</f>
        <v>0</v>
      </c>
      <c r="D3" s="497"/>
      <c r="E3" s="497"/>
      <c r="F3" s="497"/>
      <c r="G3" s="80"/>
      <c r="H3" s="82"/>
    </row>
    <row r="4" spans="1:9" ht="14.4" thickBot="1" x14ac:dyDescent="0.3">
      <c r="A4" s="483"/>
      <c r="B4" s="97" t="s">
        <v>15</v>
      </c>
      <c r="C4" s="375">
        <f>'Customer Load Sheet'!E12</f>
        <v>0</v>
      </c>
      <c r="D4" s="81"/>
      <c r="E4" s="81"/>
      <c r="F4" s="81"/>
      <c r="G4" s="81"/>
      <c r="H4" s="83"/>
    </row>
    <row r="5" spans="1:9" ht="13.8" thickBot="1" x14ac:dyDescent="0.3">
      <c r="A5" s="483"/>
      <c r="B5" s="97" t="s">
        <v>77</v>
      </c>
      <c r="C5" s="10" t="s">
        <v>18</v>
      </c>
      <c r="D5" s="64">
        <f>'Customer Load Sheet'!D14</f>
        <v>0</v>
      </c>
      <c r="E5" s="66" t="s">
        <v>19</v>
      </c>
      <c r="F5" s="64" t="str">
        <f>'Customer Load Sheet'!F14</f>
        <v xml:space="preserve"> </v>
      </c>
      <c r="G5" s="66" t="s">
        <v>20</v>
      </c>
      <c r="H5" s="405" t="str">
        <f>'Customer Load Sheet'!H14</f>
        <v xml:space="preserve"> </v>
      </c>
      <c r="I5" s="5"/>
    </row>
    <row r="6" spans="1:9" ht="13.8" thickBot="1" x14ac:dyDescent="0.3">
      <c r="A6" s="483"/>
      <c r="B6" s="97" t="s">
        <v>78</v>
      </c>
      <c r="C6" s="498" t="str">
        <f>'Customer Load Sheet'!C15:H15</f>
        <v xml:space="preserve"> </v>
      </c>
      <c r="D6" s="499"/>
      <c r="E6" s="499"/>
      <c r="F6" s="499"/>
      <c r="G6" s="499"/>
      <c r="H6" s="500"/>
    </row>
    <row r="7" spans="1:9" ht="13.8" thickBot="1" x14ac:dyDescent="0.3">
      <c r="A7" s="483"/>
      <c r="B7" s="97" t="s">
        <v>79</v>
      </c>
      <c r="C7" s="498">
        <f>'Customer Load Sheet'!C17:H17</f>
        <v>0</v>
      </c>
      <c r="D7" s="499"/>
      <c r="E7" s="499"/>
      <c r="F7" s="499"/>
      <c r="G7" s="499"/>
      <c r="H7" s="500"/>
    </row>
    <row r="8" spans="1:9" ht="13.8" thickBot="1" x14ac:dyDescent="0.3">
      <c r="A8" s="484"/>
      <c r="B8" s="98" t="s">
        <v>80</v>
      </c>
      <c r="C8" s="489">
        <f>'Customer Load Sheet'!C18:F18</f>
        <v>0</v>
      </c>
      <c r="D8" s="490"/>
      <c r="E8" s="490"/>
      <c r="F8" s="491"/>
      <c r="G8" s="84" t="s">
        <v>24</v>
      </c>
      <c r="H8" s="406">
        <f>'Customer Load Sheet'!H18</f>
        <v>1000</v>
      </c>
      <c r="I8" s="4"/>
    </row>
    <row r="9" spans="1:9" ht="13.8" thickBot="1" x14ac:dyDescent="0.3">
      <c r="A9" s="1"/>
      <c r="B9" s="1"/>
      <c r="C9" s="4"/>
      <c r="D9" s="4"/>
      <c r="E9" s="4"/>
      <c r="F9" s="4"/>
      <c r="G9" s="4"/>
      <c r="H9" s="4"/>
      <c r="I9" s="4"/>
    </row>
    <row r="10" spans="1:9" ht="24" customHeight="1" x14ac:dyDescent="0.25">
      <c r="A10" s="506" t="s">
        <v>87</v>
      </c>
      <c r="B10" s="399" t="s">
        <v>82</v>
      </c>
      <c r="C10" s="376" t="s">
        <v>83</v>
      </c>
      <c r="D10" s="377" t="str">
        <f>'Customer Load Sheet'!C21</f>
        <v>New</v>
      </c>
      <c r="E10" s="378" t="s">
        <v>81</v>
      </c>
      <c r="F10" s="392" t="s">
        <v>36</v>
      </c>
      <c r="G10" s="380" t="s">
        <v>34</v>
      </c>
      <c r="H10" s="382">
        <f>'Customer Load Sheet'!F26</f>
        <v>1</v>
      </c>
    </row>
    <row r="11" spans="1:9" ht="13.8" x14ac:dyDescent="0.25">
      <c r="A11" s="507"/>
      <c r="B11" s="400" t="s">
        <v>86</v>
      </c>
      <c r="C11" s="397" t="s">
        <v>31</v>
      </c>
      <c r="D11" s="384">
        <f>'Customer Load Sheet'!D26</f>
        <v>240</v>
      </c>
      <c r="E11" s="381" t="s">
        <v>172</v>
      </c>
      <c r="F11" s="383">
        <f>'Customer Load Sheet'!F25</f>
        <v>400</v>
      </c>
      <c r="G11" s="67" t="s">
        <v>33</v>
      </c>
      <c r="H11" s="395">
        <f>'Customer Load Sheet'!H25</f>
        <v>4</v>
      </c>
    </row>
    <row r="12" spans="1:9" ht="13.2" customHeight="1" x14ac:dyDescent="0.25">
      <c r="A12" s="507"/>
      <c r="B12" s="35" t="s">
        <v>546</v>
      </c>
      <c r="C12" s="408" t="s">
        <v>70</v>
      </c>
      <c r="E12" s="4"/>
      <c r="F12" s="4"/>
      <c r="H12" s="194"/>
    </row>
    <row r="13" spans="1:9" x14ac:dyDescent="0.25">
      <c r="A13" s="507"/>
      <c r="B13" s="35" t="s">
        <v>547</v>
      </c>
      <c r="C13" s="408" t="s">
        <v>548</v>
      </c>
      <c r="D13" s="70" t="s">
        <v>556</v>
      </c>
      <c r="E13" s="388"/>
      <c r="F13" s="4"/>
      <c r="G13" s="4"/>
      <c r="H13" s="113"/>
    </row>
    <row r="14" spans="1:9" x14ac:dyDescent="0.25">
      <c r="A14" s="507"/>
      <c r="B14" s="401" t="s">
        <v>90</v>
      </c>
      <c r="C14" s="408" t="str">
        <f>'Customer Load Sheet'!D28</f>
        <v>Overhead XFMR</v>
      </c>
      <c r="H14" s="194"/>
    </row>
    <row r="15" spans="1:9" x14ac:dyDescent="0.25">
      <c r="A15" s="507"/>
      <c r="B15" s="401" t="s">
        <v>560</v>
      </c>
      <c r="C15" s="153">
        <v>150</v>
      </c>
      <c r="D15" s="401"/>
      <c r="H15" s="194"/>
    </row>
    <row r="16" spans="1:9" x14ac:dyDescent="0.25">
      <c r="A16" s="507"/>
      <c r="B16" s="35" t="s">
        <v>89</v>
      </c>
      <c r="C16" s="398">
        <v>1</v>
      </c>
      <c r="D16" s="390" t="s">
        <v>555</v>
      </c>
      <c r="E16" s="398">
        <v>1</v>
      </c>
      <c r="G16" s="4"/>
      <c r="H16" s="113"/>
    </row>
    <row r="17" spans="1:10" x14ac:dyDescent="0.25">
      <c r="A17" s="507"/>
      <c r="B17" s="400" t="s">
        <v>561</v>
      </c>
      <c r="C17" s="398"/>
      <c r="E17" s="70"/>
      <c r="F17" s="70"/>
      <c r="G17" s="70"/>
      <c r="H17" s="394"/>
    </row>
    <row r="18" spans="1:10" x14ac:dyDescent="0.25">
      <c r="A18" s="507"/>
      <c r="B18" s="400" t="s">
        <v>167</v>
      </c>
      <c r="C18" s="398"/>
      <c r="E18" s="69"/>
      <c r="F18" s="70"/>
      <c r="G18" s="70"/>
      <c r="H18" s="394"/>
    </row>
    <row r="19" spans="1:10" x14ac:dyDescent="0.25">
      <c r="A19" s="507"/>
      <c r="B19" s="400" t="s">
        <v>168</v>
      </c>
      <c r="C19" s="398"/>
      <c r="D19" s="2"/>
      <c r="E19" s="68"/>
      <c r="F19" s="73"/>
      <c r="G19" s="73"/>
      <c r="H19" s="396"/>
      <c r="J19" t="s">
        <v>1</v>
      </c>
    </row>
    <row r="20" spans="1:10" ht="19.2" customHeight="1" thickBot="1" x14ac:dyDescent="0.3">
      <c r="A20" s="508"/>
      <c r="B20" s="402" t="s">
        <v>171</v>
      </c>
      <c r="C20" s="418">
        <f>ESA!P36</f>
        <v>0.95</v>
      </c>
      <c r="D20" s="389" t="s">
        <v>568</v>
      </c>
      <c r="E20" s="409" t="s">
        <v>169</v>
      </c>
      <c r="F20" s="393" t="s">
        <v>170</v>
      </c>
      <c r="G20" s="391"/>
      <c r="H20" s="387"/>
    </row>
    <row r="21" spans="1:10" ht="13.8" thickBot="1" x14ac:dyDescent="0.3">
      <c r="A21" s="77"/>
      <c r="B21" s="69"/>
    </row>
    <row r="22" spans="1:10" ht="26.55" customHeight="1" thickBot="1" x14ac:dyDescent="0.3">
      <c r="A22" s="488" t="s">
        <v>91</v>
      </c>
      <c r="B22" s="99" t="s">
        <v>40</v>
      </c>
      <c r="C22" s="95" t="str">
        <f>'Customer Load Sheet'!F30</f>
        <v>Self Contained</v>
      </c>
      <c r="D22" s="492" t="s">
        <v>185</v>
      </c>
      <c r="E22" s="493"/>
      <c r="F22" s="78">
        <f>'Customer Load Sheet'!C31</f>
        <v>1</v>
      </c>
      <c r="G22" s="160" t="str">
        <f>'Customer Load Sheet'!D11</f>
        <v>SIC Code</v>
      </c>
      <c r="H22" s="161" t="str">
        <f>'Customer Load Sheet'!E11</f>
        <v xml:space="preserve"> </v>
      </c>
      <c r="I22" s="74"/>
      <c r="J22" s="79"/>
    </row>
    <row r="23" spans="1:10" ht="55.5" customHeight="1" thickBot="1" x14ac:dyDescent="0.3">
      <c r="A23" s="488"/>
      <c r="B23" s="100" t="s">
        <v>92</v>
      </c>
      <c r="C23" s="95" t="str">
        <f>'Customer Load Sheet'!H30</f>
        <v>Service Center</v>
      </c>
      <c r="D23" s="504" t="s">
        <v>48</v>
      </c>
      <c r="E23" s="505"/>
      <c r="F23" s="158" t="str">
        <f>'Customer Load Sheet'!F11</f>
        <v>Revenue Class</v>
      </c>
      <c r="G23" s="159">
        <f>'Customer Load Sheet'!G11</f>
        <v>421</v>
      </c>
      <c r="H23" s="159" t="str">
        <f>'Customer Load Sheet'!F12</f>
        <v>Customer Rate</v>
      </c>
      <c r="I23" s="158" t="str">
        <f>'Customer Load Sheet'!G12</f>
        <v xml:space="preserve">Rate 300 MGS Secondary </v>
      </c>
      <c r="J23" s="379" t="str">
        <f>'Customer Load Sheet'!H12</f>
        <v xml:space="preserve">     21-400 KW</v>
      </c>
    </row>
    <row r="24" spans="1:10" ht="20.399999999999999" thickBot="1" x14ac:dyDescent="0.3">
      <c r="A24" s="488"/>
      <c r="B24" s="100" t="s">
        <v>94</v>
      </c>
      <c r="C24" s="71" t="s">
        <v>95</v>
      </c>
      <c r="D24" s="154" t="s">
        <v>74</v>
      </c>
      <c r="E24" s="72" t="s">
        <v>96</v>
      </c>
      <c r="F24" s="165" t="s">
        <v>74</v>
      </c>
      <c r="G24" s="69" t="s">
        <v>97</v>
      </c>
      <c r="H24" s="167" t="s">
        <v>1</v>
      </c>
      <c r="I24" s="168" t="s">
        <v>98</v>
      </c>
      <c r="J24" s="157" t="str">
        <f>'Customer Load Sheet'!F30</f>
        <v>Self Contained</v>
      </c>
    </row>
    <row r="25" spans="1:10" ht="59.25" customHeight="1" thickBot="1" x14ac:dyDescent="0.3">
      <c r="A25" s="488"/>
      <c r="B25" s="100" t="s">
        <v>99</v>
      </c>
      <c r="C25" s="407" t="str">
        <f>C22</f>
        <v>Self Contained</v>
      </c>
      <c r="D25" s="510" t="s">
        <v>48</v>
      </c>
      <c r="E25" s="511"/>
      <c r="F25" s="158" t="str">
        <f>'Customer Load Sheet'!E32</f>
        <v>Other Comments on Metering (including # of End Users if applicable or Meter Location Adjustment)</v>
      </c>
      <c r="G25" s="501" t="str">
        <f>'Customer Load Sheet'!F32:H32</f>
        <v xml:space="preserve"> </v>
      </c>
      <c r="H25" s="502"/>
      <c r="I25" s="503"/>
      <c r="J25" s="166" t="s">
        <v>1</v>
      </c>
    </row>
    <row r="26" spans="1:10" ht="27" thickBot="1" x14ac:dyDescent="0.3">
      <c r="A26" s="488"/>
      <c r="B26" s="101" t="s">
        <v>166</v>
      </c>
      <c r="C26" s="220">
        <f>ESA!P35</f>
        <v>0</v>
      </c>
      <c r="D26" s="485" t="s">
        <v>354</v>
      </c>
      <c r="E26" s="485"/>
      <c r="F26" s="486"/>
      <c r="G26" s="486"/>
      <c r="H26" s="486"/>
      <c r="I26" s="486"/>
      <c r="J26" s="487"/>
    </row>
    <row r="28" spans="1:10" x14ac:dyDescent="0.25">
      <c r="A28" s="1" t="s">
        <v>44</v>
      </c>
      <c r="B28" s="1" t="s">
        <v>175</v>
      </c>
      <c r="C28" s="86" t="s">
        <v>173</v>
      </c>
      <c r="D28" s="86" t="s">
        <v>174</v>
      </c>
      <c r="E28" s="86" t="s">
        <v>174</v>
      </c>
      <c r="F28" s="4"/>
      <c r="G28" s="4"/>
      <c r="H28" s="4"/>
      <c r="I28" s="4"/>
    </row>
    <row r="29" spans="1:10" ht="40.200000000000003" thickBot="1" x14ac:dyDescent="0.3">
      <c r="A29" s="7" t="s">
        <v>1</v>
      </c>
      <c r="B29" s="8" t="str">
        <f>'Customer Load Sheet'!B35</f>
        <v>Enter Load Type-Use drop down in each cell</v>
      </c>
      <c r="C29" s="85" t="s">
        <v>153</v>
      </c>
      <c r="D29" s="23" t="str">
        <f>ESA!M2</f>
        <v>KW New Diversified</v>
      </c>
      <c r="E29" s="23" t="str">
        <f>ESA!N2</f>
        <v>KVA Diversified NEW</v>
      </c>
      <c r="H29" t="s">
        <v>1</v>
      </c>
    </row>
    <row r="30" spans="1:10" x14ac:dyDescent="0.25">
      <c r="A30" s="445" t="str">
        <f>'Customer Load Sheet'!A36</f>
        <v>Residential Loads</v>
      </c>
      <c r="B30" s="63" t="str">
        <f>'Customer Load Sheet'!B36</f>
        <v>Receptacles</v>
      </c>
      <c r="C30" s="63">
        <f>'Customer Load Sheet'!C36</f>
        <v>0</v>
      </c>
      <c r="D30" s="94">
        <f>ESA!M3</f>
        <v>0</v>
      </c>
      <c r="E30" s="94">
        <f>ESA!N3</f>
        <v>0</v>
      </c>
    </row>
    <row r="31" spans="1:10" x14ac:dyDescent="0.25">
      <c r="A31" s="446">
        <f>'Customer Load Sheet'!A37</f>
        <v>0</v>
      </c>
      <c r="B31" s="63" t="str">
        <f>'Customer Load Sheet'!B37</f>
        <v>Lighting</v>
      </c>
      <c r="C31" s="63">
        <f>'Customer Load Sheet'!C37</f>
        <v>0</v>
      </c>
      <c r="D31" s="94">
        <f>ESA!M4</f>
        <v>0</v>
      </c>
      <c r="E31" s="94">
        <f>ESA!N4</f>
        <v>0</v>
      </c>
    </row>
    <row r="32" spans="1:10" x14ac:dyDescent="0.25">
      <c r="A32" s="446">
        <f>'Customer Load Sheet'!A38</f>
        <v>0</v>
      </c>
      <c r="B32" s="63" t="str">
        <f>'Customer Load Sheet'!B38</f>
        <v>Generation</v>
      </c>
      <c r="C32" s="63">
        <f>'Customer Load Sheet'!C38</f>
        <v>0</v>
      </c>
      <c r="D32" s="94">
        <f>ESA!M5</f>
        <v>0</v>
      </c>
      <c r="E32" s="94">
        <f>ESA!N5</f>
        <v>0</v>
      </c>
    </row>
    <row r="33" spans="1:14" x14ac:dyDescent="0.25">
      <c r="A33" s="446">
        <f>'Customer Load Sheet'!A39</f>
        <v>0</v>
      </c>
      <c r="B33" s="63" t="str">
        <f>'Customer Load Sheet'!B39</f>
        <v>Cooking Loads</v>
      </c>
      <c r="C33" s="63">
        <f>'Customer Load Sheet'!C39</f>
        <v>0</v>
      </c>
      <c r="D33" s="94">
        <f>ESA!M6</f>
        <v>0</v>
      </c>
      <c r="E33" s="94">
        <f>ESA!N6</f>
        <v>0</v>
      </c>
    </row>
    <row r="34" spans="1:14" x14ac:dyDescent="0.25">
      <c r="A34" s="446">
        <f>'Customer Load Sheet'!A40</f>
        <v>0</v>
      </c>
      <c r="B34" s="63" t="str">
        <f>'Customer Load Sheet'!B40</f>
        <v>Heating - Water</v>
      </c>
      <c r="C34" s="63">
        <f>'Customer Load Sheet'!C40</f>
        <v>0</v>
      </c>
      <c r="D34" s="94">
        <f>ESA!M7</f>
        <v>0</v>
      </c>
      <c r="E34" s="94">
        <f>ESA!N7</f>
        <v>0</v>
      </c>
    </row>
    <row r="35" spans="1:14" x14ac:dyDescent="0.25">
      <c r="A35" s="446">
        <f>'Customer Load Sheet'!A41</f>
        <v>0</v>
      </c>
      <c r="B35" s="63" t="str">
        <f>'Customer Load Sheet'!B41</f>
        <v>Miscellaneous/Other Not Specified</v>
      </c>
      <c r="C35" s="63">
        <f>'Customer Load Sheet'!C41</f>
        <v>0</v>
      </c>
      <c r="D35" s="94">
        <f>ESA!M8</f>
        <v>0</v>
      </c>
      <c r="E35" s="94">
        <f>ESA!N8</f>
        <v>0</v>
      </c>
    </row>
    <row r="36" spans="1:14" x14ac:dyDescent="0.25">
      <c r="A36" s="446">
        <f>'Customer Load Sheet'!A42</f>
        <v>0</v>
      </c>
      <c r="B36" s="63" t="str">
        <f>'Customer Load Sheet'!B42</f>
        <v>Miscellaneous/Other Not Specified</v>
      </c>
      <c r="C36" s="63">
        <f>'Customer Load Sheet'!C42</f>
        <v>0</v>
      </c>
      <c r="D36" s="94">
        <f>ESA!M9</f>
        <v>0</v>
      </c>
      <c r="E36" s="94">
        <f>ESA!N9</f>
        <v>0</v>
      </c>
    </row>
    <row r="37" spans="1:14" x14ac:dyDescent="0.25">
      <c r="A37" s="446">
        <f>'Customer Load Sheet'!A43</f>
        <v>0</v>
      </c>
      <c r="B37" s="63" t="str">
        <f>'Customer Load Sheet'!B43</f>
        <v>Miscellaneous/Other Not Specified</v>
      </c>
      <c r="C37" s="63">
        <f>'Customer Load Sheet'!C43</f>
        <v>0</v>
      </c>
      <c r="D37" s="94">
        <f>ESA!M10</f>
        <v>0</v>
      </c>
      <c r="E37" s="94">
        <f>ESA!N10</f>
        <v>0</v>
      </c>
      <c r="H37" t="s">
        <v>1</v>
      </c>
    </row>
    <row r="38" spans="1:14" ht="26.4" x14ac:dyDescent="0.25">
      <c r="A38" s="446">
        <f>'Customer Load Sheet'!A44</f>
        <v>0</v>
      </c>
      <c r="B38" s="90" t="str">
        <f>'Customer Load Sheet'!B44</f>
        <v>Subtotal Apartments-Non Heat</v>
      </c>
      <c r="C38" s="91">
        <f>'Customer Load Sheet'!C44</f>
        <v>0</v>
      </c>
      <c r="D38" s="91">
        <f>ESA!M11</f>
        <v>0</v>
      </c>
      <c r="E38" s="91">
        <f>ESA!N11</f>
        <v>0</v>
      </c>
    </row>
    <row r="39" spans="1:14" x14ac:dyDescent="0.25">
      <c r="A39" s="446">
        <f>'Customer Load Sheet'!A45</f>
        <v>0</v>
      </c>
      <c r="B39" s="63" t="str">
        <f>'Customer Load Sheet'!B45</f>
        <v xml:space="preserve">A/C </v>
      </c>
      <c r="C39" s="63">
        <f>'Customer Load Sheet'!C45</f>
        <v>0</v>
      </c>
      <c r="D39" s="94">
        <f>ESA!M12</f>
        <v>0</v>
      </c>
      <c r="E39" s="94">
        <f>ESA!N12</f>
        <v>0</v>
      </c>
    </row>
    <row r="40" spans="1:14" x14ac:dyDescent="0.25">
      <c r="A40" s="446">
        <f>'Customer Load Sheet'!A46</f>
        <v>0</v>
      </c>
      <c r="B40" s="63" t="str">
        <f>'Customer Load Sheet'!B46</f>
        <v>Heating/Heat Pumps</v>
      </c>
      <c r="C40" s="63">
        <f>'Customer Load Sheet'!C46</f>
        <v>0</v>
      </c>
      <c r="D40" s="94">
        <f>ESA!M13</f>
        <v>0</v>
      </c>
      <c r="E40" s="94">
        <f>ESA!N13</f>
        <v>0</v>
      </c>
    </row>
    <row r="41" spans="1:14" ht="27" thickBot="1" x14ac:dyDescent="0.3">
      <c r="A41" s="512">
        <f>'Customer Load Sheet'!A47</f>
        <v>0</v>
      </c>
      <c r="B41" s="90" t="str">
        <f>'Customer Load Sheet'!B47</f>
        <v>Subtotal Apartments-Heat and A/C</v>
      </c>
      <c r="C41" s="91">
        <f>'Customer Load Sheet'!C47</f>
        <v>0</v>
      </c>
      <c r="D41" s="91">
        <f>ESA!M14</f>
        <v>0</v>
      </c>
      <c r="E41" s="91">
        <f>ESA!N14</f>
        <v>0</v>
      </c>
    </row>
    <row r="42" spans="1:14" x14ac:dyDescent="0.25">
      <c r="A42" s="513" t="str">
        <f>'Customer Load Sheet'!A49</f>
        <v>Commercial Loads</v>
      </c>
      <c r="B42" s="63" t="str">
        <f>'Customer Load Sheet'!B49</f>
        <v>Generation</v>
      </c>
      <c r="C42" s="94">
        <f>'Customer Load Sheet'!C49</f>
        <v>0</v>
      </c>
      <c r="D42" s="94">
        <f>ESA!M16</f>
        <v>0</v>
      </c>
      <c r="E42" s="94">
        <f>ESA!N16</f>
        <v>0</v>
      </c>
    </row>
    <row r="43" spans="1:14" x14ac:dyDescent="0.25">
      <c r="A43" s="514">
        <f>'Customer Load Sheet'!A50</f>
        <v>0</v>
      </c>
      <c r="B43" s="63" t="str">
        <f>'Customer Load Sheet'!B50</f>
        <v>Motor Loads General Purpose</v>
      </c>
      <c r="C43" s="94">
        <f>'Customer Load Sheet'!C50</f>
        <v>0</v>
      </c>
      <c r="D43" s="94">
        <f>ESA!M17</f>
        <v>0</v>
      </c>
      <c r="E43" s="94">
        <f>ESA!N17</f>
        <v>0</v>
      </c>
    </row>
    <row r="44" spans="1:14" x14ac:dyDescent="0.25">
      <c r="A44" s="514">
        <f>'Customer Load Sheet'!A51</f>
        <v>0</v>
      </c>
      <c r="B44" s="63" t="str">
        <f>'Customer Load Sheet'!B51</f>
        <v>Spec. Equipt (Welding/X-Ray/Elevators etc)</v>
      </c>
      <c r="C44" s="94">
        <f>'Customer Load Sheet'!C51</f>
        <v>0</v>
      </c>
      <c r="D44" s="94">
        <f>ESA!M18</f>
        <v>0</v>
      </c>
      <c r="E44" s="94">
        <f>ESA!N18</f>
        <v>0</v>
      </c>
    </row>
    <row r="45" spans="1:14" x14ac:dyDescent="0.25">
      <c r="A45" s="514">
        <f>'Customer Load Sheet'!A52</f>
        <v>0</v>
      </c>
      <c r="B45" s="63" t="str">
        <f>'Customer Load Sheet'!B52</f>
        <v>Laundry</v>
      </c>
      <c r="C45" s="94">
        <f>'Customer Load Sheet'!C52</f>
        <v>0</v>
      </c>
      <c r="D45" s="94">
        <f>ESA!M19</f>
        <v>0</v>
      </c>
      <c r="E45" s="94">
        <f>ESA!N19</f>
        <v>0</v>
      </c>
    </row>
    <row r="46" spans="1:14" x14ac:dyDescent="0.25">
      <c r="A46" s="514">
        <f>'Customer Load Sheet'!A53</f>
        <v>0</v>
      </c>
      <c r="B46" s="63" t="str">
        <f>'Customer Load Sheet'!B53</f>
        <v>Heating - Water</v>
      </c>
      <c r="C46" s="94">
        <f>'Customer Load Sheet'!C53</f>
        <v>0</v>
      </c>
      <c r="D46" s="94">
        <f>ESA!M20</f>
        <v>0</v>
      </c>
      <c r="E46" s="94">
        <f>ESA!N20</f>
        <v>0</v>
      </c>
    </row>
    <row r="47" spans="1:14" x14ac:dyDescent="0.25">
      <c r="A47" s="514">
        <f>'Customer Load Sheet'!A54</f>
        <v>0</v>
      </c>
      <c r="B47" s="63" t="str">
        <f>'Customer Load Sheet'!B54</f>
        <v>Heating including Heat Pumps</v>
      </c>
      <c r="C47" s="94">
        <f>'Customer Load Sheet'!C54</f>
        <v>0</v>
      </c>
      <c r="D47" s="94">
        <f>ESA!M21</f>
        <v>0</v>
      </c>
      <c r="E47" s="94">
        <f>ESA!N21</f>
        <v>0</v>
      </c>
    </row>
    <row r="48" spans="1:14" x14ac:dyDescent="0.25">
      <c r="A48" s="514">
        <f>'Customer Load Sheet'!A55</f>
        <v>0</v>
      </c>
      <c r="B48" s="63" t="str">
        <f>'Customer Load Sheet'!B55</f>
        <v xml:space="preserve">A/C </v>
      </c>
      <c r="C48" s="94">
        <f>'Customer Load Sheet'!C55</f>
        <v>0</v>
      </c>
      <c r="D48" s="94">
        <f>ESA!M22</f>
        <v>0</v>
      </c>
      <c r="E48" s="94">
        <f>ESA!N22</f>
        <v>0</v>
      </c>
      <c r="N48" t="s">
        <v>1</v>
      </c>
    </row>
    <row r="49" spans="1:12" x14ac:dyDescent="0.25">
      <c r="A49" s="514">
        <f>'Customer Load Sheet'!A56</f>
        <v>0</v>
      </c>
      <c r="B49" s="63" t="str">
        <f>'Customer Load Sheet'!B56</f>
        <v>Lighting</v>
      </c>
      <c r="C49" s="94">
        <f>'Customer Load Sheet'!C56</f>
        <v>0</v>
      </c>
      <c r="D49" s="94">
        <f>ESA!M23</f>
        <v>0</v>
      </c>
      <c r="E49" s="94">
        <f>ESA!N23</f>
        <v>0</v>
      </c>
    </row>
    <row r="50" spans="1:12" x14ac:dyDescent="0.25">
      <c r="A50" s="514">
        <f>'Customer Load Sheet'!A57</f>
        <v>0</v>
      </c>
      <c r="B50" s="63" t="str">
        <f>'Customer Load Sheet'!B57</f>
        <v>Lighting</v>
      </c>
      <c r="C50" s="94">
        <f>'Customer Load Sheet'!C57</f>
        <v>0</v>
      </c>
      <c r="D50" s="94">
        <f>ESA!M24</f>
        <v>0</v>
      </c>
      <c r="E50" s="94">
        <f>ESA!N24</f>
        <v>0</v>
      </c>
    </row>
    <row r="51" spans="1:12" ht="12.75" customHeight="1" x14ac:dyDescent="0.25">
      <c r="A51" s="514">
        <f>'Customer Load Sheet'!A58</f>
        <v>0</v>
      </c>
      <c r="B51" s="63" t="str">
        <f>'Customer Load Sheet'!B58</f>
        <v>Miscellaneous/Other Not Specified</v>
      </c>
      <c r="C51" s="94">
        <f>'Customer Load Sheet'!C58</f>
        <v>0</v>
      </c>
      <c r="D51" s="94">
        <f>ESA!M25</f>
        <v>0</v>
      </c>
      <c r="E51" s="94">
        <f>ESA!N25</f>
        <v>0</v>
      </c>
    </row>
    <row r="52" spans="1:12" x14ac:dyDescent="0.25">
      <c r="A52" s="514">
        <f>'Customer Load Sheet'!A59</f>
        <v>0</v>
      </c>
      <c r="B52" s="63" t="str">
        <f>'Customer Load Sheet'!B59</f>
        <v>Miscellaneous/Other Not Specified</v>
      </c>
      <c r="C52" s="94">
        <f>'Customer Load Sheet'!C59</f>
        <v>0</v>
      </c>
      <c r="D52" s="94">
        <f>ESA!M26</f>
        <v>0</v>
      </c>
      <c r="E52" s="94">
        <f>ESA!N26</f>
        <v>0</v>
      </c>
    </row>
    <row r="53" spans="1:12" x14ac:dyDescent="0.25">
      <c r="A53" s="514">
        <f>'Customer Load Sheet'!A60</f>
        <v>0</v>
      </c>
      <c r="B53" s="63" t="str">
        <f>'Customer Load Sheet'!B60</f>
        <v>Miscellaneous/Other Not Specified</v>
      </c>
      <c r="C53" s="94">
        <f>'Customer Load Sheet'!C60</f>
        <v>0</v>
      </c>
      <c r="D53" s="94">
        <f>ESA!M27</f>
        <v>0</v>
      </c>
      <c r="E53" s="94">
        <f>ESA!N27</f>
        <v>0</v>
      </c>
    </row>
    <row r="54" spans="1:12" x14ac:dyDescent="0.25">
      <c r="A54" s="514">
        <f>'Customer Load Sheet'!A61</f>
        <v>0</v>
      </c>
      <c r="B54" s="63" t="str">
        <f>'Customer Load Sheet'!B61</f>
        <v>Miscellaneous/Other Not Specified</v>
      </c>
      <c r="C54" s="94">
        <f>'Customer Load Sheet'!C61</f>
        <v>0</v>
      </c>
      <c r="D54" s="94">
        <f>ESA!M28</f>
        <v>0</v>
      </c>
      <c r="E54" s="94">
        <f>ESA!N28</f>
        <v>0</v>
      </c>
    </row>
    <row r="55" spans="1:12" x14ac:dyDescent="0.25">
      <c r="A55" s="514">
        <f>'Customer Load Sheet'!A62</f>
        <v>0</v>
      </c>
      <c r="B55" s="63" t="str">
        <f>'Customer Load Sheet'!B62</f>
        <v>Miscellaneous/Other Not Specified</v>
      </c>
      <c r="C55" s="94">
        <f>'Customer Load Sheet'!C62</f>
        <v>0</v>
      </c>
      <c r="D55" s="94">
        <f>ESA!M29</f>
        <v>0</v>
      </c>
      <c r="E55" s="94">
        <f>ESA!N29</f>
        <v>0</v>
      </c>
      <c r="G55" s="4"/>
    </row>
    <row r="56" spans="1:12" x14ac:dyDescent="0.25">
      <c r="A56" s="514">
        <f>'Customer Load Sheet'!A63</f>
        <v>0</v>
      </c>
      <c r="B56" s="63" t="str">
        <f>'Customer Load Sheet'!B63</f>
        <v>Future Loads</v>
      </c>
      <c r="C56" s="94">
        <f>'Customer Load Sheet'!C63</f>
        <v>0</v>
      </c>
      <c r="D56" s="94">
        <f>ESA!M30</f>
        <v>0</v>
      </c>
      <c r="E56" s="94">
        <f>ESA!N30</f>
        <v>0</v>
      </c>
      <c r="G56" s="4"/>
    </row>
    <row r="57" spans="1:12" ht="13.5" customHeight="1" thickBot="1" x14ac:dyDescent="0.3">
      <c r="A57" s="515">
        <f>'Customer Load Sheet'!A64</f>
        <v>0</v>
      </c>
      <c r="B57" s="63" t="str">
        <f>'Customer Load Sheet'!B64</f>
        <v>Future Loads</v>
      </c>
      <c r="C57" s="94">
        <f>'Customer Load Sheet'!C64</f>
        <v>0</v>
      </c>
      <c r="D57" s="94">
        <f>ESA!M31</f>
        <v>0</v>
      </c>
      <c r="E57" s="94">
        <f>ESA!N31</f>
        <v>0</v>
      </c>
      <c r="G57" s="4"/>
    </row>
    <row r="58" spans="1:12" ht="34.5" customHeight="1" x14ac:dyDescent="0.25">
      <c r="A58" s="2"/>
      <c r="B58" s="88" t="str">
        <f>'Customer Load Sheet'!B65</f>
        <v>Total Commercial and  Common</v>
      </c>
      <c r="C58" s="87">
        <f>'Customer Load Sheet'!C65</f>
        <v>0</v>
      </c>
      <c r="D58" s="89">
        <f>ESA!M32</f>
        <v>0</v>
      </c>
      <c r="E58" s="89">
        <f>ESA!N32</f>
        <v>0</v>
      </c>
      <c r="G58" s="4"/>
    </row>
    <row r="59" spans="1:12" ht="26.4" x14ac:dyDescent="0.25">
      <c r="A59" s="2"/>
      <c r="B59" s="7" t="str">
        <f>'Customer Load Sheet'!B66</f>
        <v>Total New Connected Load</v>
      </c>
      <c r="C59" s="87">
        <f>'Customer Load Sheet'!C66</f>
        <v>0</v>
      </c>
      <c r="D59" s="87">
        <f>ESA!M33</f>
        <v>0</v>
      </c>
      <c r="E59" s="92">
        <f>ESA!N33</f>
        <v>0</v>
      </c>
      <c r="G59" s="4"/>
    </row>
    <row r="60" spans="1:12" x14ac:dyDescent="0.25">
      <c r="A60" s="1"/>
      <c r="J60" s="4"/>
    </row>
    <row r="61" spans="1:12" x14ac:dyDescent="0.25">
      <c r="A61" s="1"/>
      <c r="C61" s="8"/>
      <c r="J61" s="4"/>
    </row>
    <row r="62" spans="1:12" ht="33.75" customHeight="1" x14ac:dyDescent="0.25">
      <c r="A62" s="1"/>
      <c r="B62" s="509" t="s">
        <v>176</v>
      </c>
      <c r="C62" s="509"/>
      <c r="D62" s="509"/>
      <c r="E62" s="93">
        <f>ESA!N34</f>
        <v>0</v>
      </c>
      <c r="F62" s="1" t="s">
        <v>160</v>
      </c>
      <c r="G62" s="1"/>
      <c r="H62" s="1"/>
      <c r="J62" s="4"/>
      <c r="L62" t="s">
        <v>1</v>
      </c>
    </row>
    <row r="63" spans="1:12" ht="33.75" customHeight="1" x14ac:dyDescent="0.25">
      <c r="A63" s="1"/>
      <c r="B63" s="509" t="s">
        <v>177</v>
      </c>
      <c r="C63" s="509"/>
      <c r="D63" s="509"/>
      <c r="E63" s="93">
        <f>ESA!M36</f>
        <v>0</v>
      </c>
      <c r="F63" s="1" t="s">
        <v>160</v>
      </c>
    </row>
    <row r="64" spans="1:12" ht="27" customHeight="1" x14ac:dyDescent="0.3">
      <c r="A64" s="1"/>
      <c r="B64" s="509" t="s">
        <v>178</v>
      </c>
      <c r="C64" s="509"/>
      <c r="D64" s="509"/>
      <c r="E64" s="263">
        <f>ESA!N37</f>
        <v>0</v>
      </c>
      <c r="F64" s="1" t="s">
        <v>160</v>
      </c>
    </row>
    <row r="65" spans="1:92" ht="20.55" customHeight="1" x14ac:dyDescent="0.25">
      <c r="A65" s="1"/>
      <c r="B65" s="250"/>
      <c r="C65" s="250"/>
      <c r="D65" s="250"/>
      <c r="E65" s="1"/>
      <c r="F65" s="1"/>
    </row>
    <row r="66" spans="1:92" ht="51.75" customHeight="1" x14ac:dyDescent="0.25">
      <c r="A66" s="1"/>
      <c r="B66" s="250"/>
      <c r="C66" s="255" t="s">
        <v>393</v>
      </c>
      <c r="D66" s="93" t="s">
        <v>160</v>
      </c>
      <c r="E66" s="256" t="s">
        <v>394</v>
      </c>
      <c r="F66" s="257" t="s">
        <v>396</v>
      </c>
      <c r="G66" s="256" t="s">
        <v>254</v>
      </c>
      <c r="H66" s="256" t="s">
        <v>397</v>
      </c>
    </row>
    <row r="67" spans="1:92" ht="36" customHeight="1" x14ac:dyDescent="0.25">
      <c r="A67" s="1"/>
      <c r="B67" s="254" t="s">
        <v>377</v>
      </c>
      <c r="C67" s="242">
        <v>1</v>
      </c>
      <c r="D67" s="153">
        <v>300</v>
      </c>
      <c r="E67" s="152" t="s">
        <v>215</v>
      </c>
      <c r="F67" s="261" t="str">
        <f>VLOOKUP(E67,A105:C180,3)</f>
        <v xml:space="preserve">D866243E </v>
      </c>
      <c r="G67" s="261" t="str">
        <f>VLOOKUP(E67,A105:C180,2)</f>
        <v>U3TD3JFAPFE</v>
      </c>
      <c r="H67" s="262" t="s">
        <v>350</v>
      </c>
    </row>
    <row r="68" spans="1:92" ht="56.25" customHeight="1" x14ac:dyDescent="0.25">
      <c r="A68" s="226"/>
    </row>
    <row r="69" spans="1:92" x14ac:dyDescent="0.25">
      <c r="A69" s="226"/>
    </row>
    <row r="70" spans="1:92" x14ac:dyDescent="0.25">
      <c r="A70" s="226" t="s">
        <v>361</v>
      </c>
    </row>
    <row r="71" spans="1:92" x14ac:dyDescent="0.25">
      <c r="A71" s="226" t="s">
        <v>567</v>
      </c>
    </row>
    <row r="72" spans="1:92" x14ac:dyDescent="0.25">
      <c r="A72" s="226" t="s">
        <v>519</v>
      </c>
    </row>
    <row r="73" spans="1:92" x14ac:dyDescent="0.25">
      <c r="A73" s="226"/>
    </row>
    <row r="74" spans="1:92" x14ac:dyDescent="0.25">
      <c r="A74" s="226"/>
    </row>
    <row r="75" spans="1:92" x14ac:dyDescent="0.25">
      <c r="A75" s="226"/>
    </row>
    <row r="76" spans="1:92" x14ac:dyDescent="0.25">
      <c r="A76" s="226"/>
    </row>
    <row r="77" spans="1:92" s="259" customFormat="1" x14ac:dyDescent="0.25">
      <c r="A77" s="258"/>
      <c r="B77" s="260"/>
      <c r="C77" s="260"/>
    </row>
    <row r="78" spans="1:92" s="264" customFormat="1" x14ac:dyDescent="0.25">
      <c r="A78" s="226" t="str">
        <f>CONCATENATE(A79,D67)</f>
        <v>xfmr300</v>
      </c>
      <c r="B78" s="226" t="s">
        <v>253</v>
      </c>
      <c r="C78" s="226"/>
      <c r="D78" s="226"/>
      <c r="E78" s="226"/>
      <c r="F78" s="226"/>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6"/>
      <c r="CB78" s="226"/>
      <c r="CC78" s="226"/>
      <c r="CD78" s="226"/>
      <c r="CE78" s="226"/>
      <c r="CF78" s="226"/>
      <c r="CG78" s="226"/>
      <c r="CH78" s="226"/>
      <c r="CI78" s="226"/>
      <c r="CJ78" s="226"/>
      <c r="CK78" s="226"/>
      <c r="CL78" s="226"/>
      <c r="CM78" s="226"/>
      <c r="CN78" s="226"/>
    </row>
    <row r="79" spans="1:92" s="264" customFormat="1" x14ac:dyDescent="0.25">
      <c r="A79" s="226" t="s">
        <v>329</v>
      </c>
      <c r="B79" s="410" t="s">
        <v>330</v>
      </c>
      <c r="C79" s="416"/>
      <c r="D79" s="416" t="s">
        <v>520</v>
      </c>
      <c r="E79" s="410" t="s">
        <v>328</v>
      </c>
      <c r="F79" s="416"/>
      <c r="G79" s="411" t="s">
        <v>520</v>
      </c>
      <c r="H79" s="410" t="s">
        <v>331</v>
      </c>
      <c r="I79" s="416"/>
      <c r="J79" s="411" t="s">
        <v>520</v>
      </c>
      <c r="K79" s="410" t="s">
        <v>332</v>
      </c>
      <c r="L79" s="416"/>
      <c r="M79" s="416" t="s">
        <v>520</v>
      </c>
      <c r="N79" s="410" t="s">
        <v>333</v>
      </c>
      <c r="O79" s="416"/>
      <c r="P79" s="416" t="s">
        <v>520</v>
      </c>
      <c r="Q79" s="410" t="s">
        <v>334</v>
      </c>
      <c r="R79" s="416"/>
      <c r="S79" s="411" t="s">
        <v>520</v>
      </c>
      <c r="T79" s="416" t="s">
        <v>335</v>
      </c>
      <c r="U79" s="416"/>
      <c r="V79" s="416" t="s">
        <v>520</v>
      </c>
      <c r="W79" s="410" t="s">
        <v>336</v>
      </c>
      <c r="X79" s="416"/>
      <c r="Y79" s="411" t="s">
        <v>520</v>
      </c>
      <c r="Z79" s="410" t="s">
        <v>337</v>
      </c>
      <c r="AA79" s="416"/>
      <c r="AB79" s="416" t="s">
        <v>520</v>
      </c>
      <c r="AC79" s="410" t="s">
        <v>338</v>
      </c>
      <c r="AD79" s="416"/>
      <c r="AE79" s="411" t="s">
        <v>520</v>
      </c>
      <c r="AF79" s="410" t="s">
        <v>362</v>
      </c>
      <c r="AG79" s="416"/>
      <c r="AH79" s="416" t="s">
        <v>520</v>
      </c>
      <c r="AI79" s="410" t="s">
        <v>339</v>
      </c>
      <c r="AJ79" s="416"/>
      <c r="AK79" s="411" t="s">
        <v>520</v>
      </c>
      <c r="AL79" s="410" t="s">
        <v>340</v>
      </c>
      <c r="AM79" s="416"/>
      <c r="AN79" s="411" t="s">
        <v>520</v>
      </c>
      <c r="AO79" s="410" t="s">
        <v>341</v>
      </c>
      <c r="AP79" s="416"/>
      <c r="AQ79" s="411" t="s">
        <v>520</v>
      </c>
      <c r="AR79" s="410" t="s">
        <v>342</v>
      </c>
      <c r="AS79" s="416"/>
      <c r="AT79" s="411" t="s">
        <v>520</v>
      </c>
      <c r="AU79" s="410" t="s">
        <v>343</v>
      </c>
      <c r="AV79" s="416"/>
      <c r="AW79" s="411" t="s">
        <v>520</v>
      </c>
      <c r="AX79" s="410" t="s">
        <v>344</v>
      </c>
      <c r="AY79" s="416"/>
      <c r="AZ79" s="411" t="s">
        <v>520</v>
      </c>
      <c r="BA79" s="226"/>
      <c r="BB79" s="226"/>
      <c r="BC79" s="226"/>
      <c r="BD79" s="226"/>
      <c r="BE79" s="226"/>
      <c r="BF79" s="226"/>
      <c r="BG79" s="226"/>
      <c r="BH79" s="226"/>
      <c r="BI79" s="226"/>
      <c r="BJ79" s="226"/>
      <c r="BK79" s="226"/>
      <c r="BL79" s="226"/>
      <c r="BM79" s="226"/>
      <c r="BN79" s="226"/>
      <c r="BO79" s="226"/>
      <c r="BP79" s="226"/>
      <c r="BQ79" s="226"/>
      <c r="BR79" s="226"/>
      <c r="BS79" s="226"/>
      <c r="BT79" s="226"/>
      <c r="BU79" s="226"/>
      <c r="BV79" s="226"/>
      <c r="BW79" s="226"/>
      <c r="BX79" s="226"/>
      <c r="BY79" s="226"/>
      <c r="BZ79" s="226"/>
      <c r="CA79" s="226"/>
      <c r="CB79" s="226"/>
      <c r="CC79" s="226"/>
      <c r="CD79" s="226"/>
      <c r="CE79" s="226"/>
      <c r="CF79" s="226"/>
      <c r="CG79" s="226"/>
      <c r="CH79" s="226"/>
      <c r="CI79" s="226"/>
      <c r="CJ79" s="226"/>
      <c r="CK79" s="226"/>
    </row>
    <row r="80" spans="1:92" s="264" customFormat="1" x14ac:dyDescent="0.25">
      <c r="A80" s="226">
        <v>10</v>
      </c>
      <c r="B80" s="412" t="s">
        <v>436</v>
      </c>
      <c r="C80" s="226" t="s">
        <v>437</v>
      </c>
      <c r="D80" s="226" t="s">
        <v>438</v>
      </c>
      <c r="E80" s="412" t="s">
        <v>410</v>
      </c>
      <c r="F80" s="226" t="s">
        <v>440</v>
      </c>
      <c r="G80" s="413" t="s">
        <v>196</v>
      </c>
      <c r="H80" s="412" t="s">
        <v>411</v>
      </c>
      <c r="I80" s="226" t="s">
        <v>444</v>
      </c>
      <c r="J80" s="413" t="s">
        <v>201</v>
      </c>
      <c r="K80" s="412" t="s">
        <v>345</v>
      </c>
      <c r="L80" s="226" t="s">
        <v>345</v>
      </c>
      <c r="M80" s="226" t="s">
        <v>345</v>
      </c>
      <c r="N80" s="412" t="s">
        <v>399</v>
      </c>
      <c r="O80" s="226" t="s">
        <v>452</v>
      </c>
      <c r="P80" s="226" t="s">
        <v>206</v>
      </c>
      <c r="Q80" s="412" t="s">
        <v>345</v>
      </c>
      <c r="R80" s="226" t="s">
        <v>345</v>
      </c>
      <c r="S80" s="413" t="s">
        <v>345</v>
      </c>
      <c r="T80" s="226" t="s">
        <v>400</v>
      </c>
      <c r="U80" s="226" t="s">
        <v>208</v>
      </c>
      <c r="V80" s="226" t="s">
        <v>209</v>
      </c>
      <c r="W80" s="412" t="s">
        <v>401</v>
      </c>
      <c r="X80" s="226" t="s">
        <v>459</v>
      </c>
      <c r="Y80" s="413" t="s">
        <v>213</v>
      </c>
      <c r="Z80" s="412" t="s">
        <v>402</v>
      </c>
      <c r="AA80" s="226" t="s">
        <v>214</v>
      </c>
      <c r="AB80" s="226" t="s">
        <v>215</v>
      </c>
      <c r="AC80" s="412" t="s">
        <v>473</v>
      </c>
      <c r="AD80" s="226" t="s">
        <v>474</v>
      </c>
      <c r="AE80" s="413" t="s">
        <v>475</v>
      </c>
      <c r="AF80" s="412" t="s">
        <v>485</v>
      </c>
      <c r="AG80" s="226" t="s">
        <v>486</v>
      </c>
      <c r="AH80" s="226" t="s">
        <v>487</v>
      </c>
      <c r="AI80" s="412" t="s">
        <v>497</v>
      </c>
      <c r="AJ80" s="226" t="s">
        <v>498</v>
      </c>
      <c r="AK80" s="413" t="s">
        <v>499</v>
      </c>
      <c r="AL80" s="412" t="s">
        <v>509</v>
      </c>
      <c r="AM80" s="226" t="s">
        <v>510</v>
      </c>
      <c r="AN80" s="413" t="s">
        <v>511</v>
      </c>
      <c r="AO80" s="412" t="s">
        <v>406</v>
      </c>
      <c r="AP80" s="226" t="s">
        <v>236</v>
      </c>
      <c r="AQ80" s="413" t="s">
        <v>237</v>
      </c>
      <c r="AR80" s="412" t="s">
        <v>512</v>
      </c>
      <c r="AS80" s="226" t="s">
        <v>513</v>
      </c>
      <c r="AT80" s="413" t="s">
        <v>514</v>
      </c>
      <c r="AU80" s="412" t="s">
        <v>515</v>
      </c>
      <c r="AV80" s="226" t="s">
        <v>516</v>
      </c>
      <c r="AW80" s="413" t="s">
        <v>517</v>
      </c>
      <c r="AX80" s="412" t="s">
        <v>409</v>
      </c>
      <c r="AY80" s="226" t="s">
        <v>518</v>
      </c>
      <c r="AZ80" s="413" t="s">
        <v>245</v>
      </c>
      <c r="BA80" s="226"/>
      <c r="BB80" s="226"/>
      <c r="BC80" s="226"/>
      <c r="BD80" s="226"/>
      <c r="BE80" s="226"/>
      <c r="BF80" s="226"/>
      <c r="BG80" s="226"/>
      <c r="BH80" s="226"/>
      <c r="BI80" s="226"/>
      <c r="BJ80" s="226"/>
      <c r="BK80" s="226"/>
      <c r="BL80" s="226"/>
      <c r="BM80" s="226"/>
      <c r="BN80" s="226"/>
      <c r="BO80" s="226"/>
      <c r="BP80" s="226"/>
      <c r="BQ80" s="226"/>
      <c r="BR80" s="226"/>
      <c r="BS80" s="226"/>
      <c r="BT80" s="226"/>
      <c r="BU80" s="226"/>
      <c r="BV80" s="226"/>
      <c r="BW80" s="226"/>
      <c r="BX80" s="226"/>
      <c r="BY80" s="226"/>
      <c r="BZ80" s="226"/>
      <c r="CA80" s="226"/>
      <c r="CB80" s="226"/>
      <c r="CC80" s="226"/>
      <c r="CD80" s="226"/>
      <c r="CE80" s="226"/>
      <c r="CF80" s="226"/>
      <c r="CG80" s="226"/>
      <c r="CH80" s="226"/>
      <c r="CI80" s="226"/>
      <c r="CJ80" s="226"/>
      <c r="CK80" s="226"/>
    </row>
    <row r="81" spans="1:92" s="264" customFormat="1" x14ac:dyDescent="0.25">
      <c r="A81" s="226">
        <v>25</v>
      </c>
      <c r="B81" s="412" t="s">
        <v>433</v>
      </c>
      <c r="C81" s="226" t="s">
        <v>439</v>
      </c>
      <c r="D81" s="226" t="s">
        <v>195</v>
      </c>
      <c r="E81" s="412" t="s">
        <v>422</v>
      </c>
      <c r="F81" s="226" t="s">
        <v>441</v>
      </c>
      <c r="G81" s="413" t="s">
        <v>198</v>
      </c>
      <c r="H81" s="412" t="s">
        <v>445</v>
      </c>
      <c r="I81" s="226" t="s">
        <v>446</v>
      </c>
      <c r="J81" s="413" t="s">
        <v>447</v>
      </c>
      <c r="K81" s="412"/>
      <c r="L81" s="226"/>
      <c r="M81" s="226"/>
      <c r="N81" s="412" t="s">
        <v>453</v>
      </c>
      <c r="O81" s="226" t="s">
        <v>454</v>
      </c>
      <c r="P81" s="226" t="s">
        <v>455</v>
      </c>
      <c r="Q81" s="412"/>
      <c r="R81" s="226"/>
      <c r="S81" s="413"/>
      <c r="T81" s="226" t="s">
        <v>424</v>
      </c>
      <c r="U81" s="226" t="s">
        <v>211</v>
      </c>
      <c r="V81" s="226" t="s">
        <v>212</v>
      </c>
      <c r="W81" s="412" t="s">
        <v>460</v>
      </c>
      <c r="X81" s="226" t="s">
        <v>461</v>
      </c>
      <c r="Y81" s="413" t="s">
        <v>462</v>
      </c>
      <c r="Z81" s="412" t="s">
        <v>416</v>
      </c>
      <c r="AA81" s="226" t="s">
        <v>216</v>
      </c>
      <c r="AB81" s="226" t="s">
        <v>217</v>
      </c>
      <c r="AC81" s="412" t="s">
        <v>426</v>
      </c>
      <c r="AD81" s="226" t="s">
        <v>220</v>
      </c>
      <c r="AE81" s="413" t="s">
        <v>221</v>
      </c>
      <c r="AF81" s="412" t="s">
        <v>488</v>
      </c>
      <c r="AG81" s="226" t="s">
        <v>489</v>
      </c>
      <c r="AH81" s="226" t="s">
        <v>490</v>
      </c>
      <c r="AI81" s="412" t="s">
        <v>404</v>
      </c>
      <c r="AJ81" s="226" t="s">
        <v>228</v>
      </c>
      <c r="AK81" s="413" t="s">
        <v>229</v>
      </c>
      <c r="AL81" s="412" t="s">
        <v>405</v>
      </c>
      <c r="AM81" s="226" t="s">
        <v>232</v>
      </c>
      <c r="AN81" s="413" t="s">
        <v>233</v>
      </c>
      <c r="AO81" s="412" t="s">
        <v>420</v>
      </c>
      <c r="AP81" s="226" t="s">
        <v>238</v>
      </c>
      <c r="AQ81" s="413" t="s">
        <v>239</v>
      </c>
      <c r="AR81" s="412" t="s">
        <v>421</v>
      </c>
      <c r="AS81" s="226" t="s">
        <v>242</v>
      </c>
      <c r="AT81" s="413" t="s">
        <v>243</v>
      </c>
      <c r="AU81" s="414" t="s">
        <v>345</v>
      </c>
      <c r="AV81" s="417" t="s">
        <v>345</v>
      </c>
      <c r="AW81" s="415" t="s">
        <v>345</v>
      </c>
      <c r="AX81" s="414" t="s">
        <v>345</v>
      </c>
      <c r="AY81" s="417" t="s">
        <v>345</v>
      </c>
      <c r="AZ81" s="415" t="s">
        <v>345</v>
      </c>
      <c r="BA81" s="226"/>
      <c r="BB81" s="226"/>
      <c r="BC81" s="226"/>
      <c r="BD81" s="226"/>
      <c r="BE81" s="226"/>
      <c r="BF81" s="226"/>
      <c r="BG81" s="226"/>
      <c r="BH81" s="226"/>
      <c r="BI81" s="226"/>
      <c r="BJ81" s="226"/>
      <c r="BK81" s="226"/>
      <c r="BL81" s="226"/>
      <c r="BM81" s="226"/>
      <c r="BN81" s="226"/>
      <c r="BO81" s="226"/>
      <c r="BP81" s="226"/>
      <c r="BQ81" s="226"/>
      <c r="BR81" s="226"/>
      <c r="BS81" s="226"/>
      <c r="BT81" s="226"/>
      <c r="BU81" s="226"/>
      <c r="BV81" s="226"/>
      <c r="BW81" s="226"/>
      <c r="BX81" s="226"/>
      <c r="BY81" s="226"/>
      <c r="BZ81" s="226"/>
      <c r="CA81" s="226"/>
      <c r="CB81" s="226"/>
      <c r="CC81" s="226"/>
      <c r="CD81" s="226"/>
      <c r="CE81" s="226"/>
      <c r="CF81" s="226"/>
      <c r="CG81" s="226"/>
      <c r="CH81" s="226"/>
      <c r="CI81" s="226"/>
      <c r="CJ81" s="226"/>
      <c r="CK81" s="226"/>
    </row>
    <row r="82" spans="1:92" s="264" customFormat="1" x14ac:dyDescent="0.25">
      <c r="A82" s="226">
        <v>50</v>
      </c>
      <c r="B82" s="414" t="s">
        <v>345</v>
      </c>
      <c r="C82" s="417" t="s">
        <v>345</v>
      </c>
      <c r="D82" s="417" t="s">
        <v>345</v>
      </c>
      <c r="E82" s="412" t="s">
        <v>428</v>
      </c>
      <c r="F82" s="226" t="s">
        <v>442</v>
      </c>
      <c r="G82" s="413" t="s">
        <v>197</v>
      </c>
      <c r="H82" s="412" t="s">
        <v>448</v>
      </c>
      <c r="I82" s="226" t="s">
        <v>449</v>
      </c>
      <c r="J82" s="413" t="s">
        <v>450</v>
      </c>
      <c r="K82" s="412"/>
      <c r="L82" s="226"/>
      <c r="M82" s="226"/>
      <c r="N82" s="412" t="s">
        <v>413</v>
      </c>
      <c r="O82" s="226" t="s">
        <v>456</v>
      </c>
      <c r="P82" s="226" t="s">
        <v>207</v>
      </c>
      <c r="Q82" s="412"/>
      <c r="R82" s="226"/>
      <c r="S82" s="413"/>
      <c r="T82" s="226" t="s">
        <v>414</v>
      </c>
      <c r="U82" s="226" t="s">
        <v>210</v>
      </c>
      <c r="V82" s="226" t="s">
        <v>458</v>
      </c>
      <c r="W82" s="412" t="s">
        <v>415</v>
      </c>
      <c r="X82" s="226" t="s">
        <v>463</v>
      </c>
      <c r="Y82" s="413" t="s">
        <v>356</v>
      </c>
      <c r="Z82" s="412" t="s">
        <v>425</v>
      </c>
      <c r="AA82" s="226" t="s">
        <v>218</v>
      </c>
      <c r="AB82" s="226" t="s">
        <v>219</v>
      </c>
      <c r="AC82" s="412" t="s">
        <v>429</v>
      </c>
      <c r="AD82" s="226" t="s">
        <v>224</v>
      </c>
      <c r="AE82" s="413" t="s">
        <v>225</v>
      </c>
      <c r="AF82" s="412" t="s">
        <v>491</v>
      </c>
      <c r="AG82" s="226" t="s">
        <v>492</v>
      </c>
      <c r="AH82" s="226" t="s">
        <v>493</v>
      </c>
      <c r="AI82" s="412" t="s">
        <v>418</v>
      </c>
      <c r="AJ82" s="226" t="s">
        <v>226</v>
      </c>
      <c r="AK82" s="413" t="s">
        <v>227</v>
      </c>
      <c r="AL82" s="412" t="s">
        <v>419</v>
      </c>
      <c r="AM82" s="226" t="s">
        <v>234</v>
      </c>
      <c r="AN82" s="413" t="s">
        <v>235</v>
      </c>
      <c r="AO82" s="414" t="s">
        <v>345</v>
      </c>
      <c r="AP82" s="417" t="s">
        <v>345</v>
      </c>
      <c r="AQ82" s="415" t="s">
        <v>345</v>
      </c>
      <c r="AR82" s="414" t="s">
        <v>345</v>
      </c>
      <c r="AS82" s="417" t="s">
        <v>345</v>
      </c>
      <c r="AT82" s="415" t="s">
        <v>345</v>
      </c>
      <c r="AU82" s="226"/>
      <c r="AV82" s="226"/>
      <c r="AW82" s="226"/>
      <c r="AX82" s="226"/>
      <c r="AY82" s="226"/>
      <c r="AZ82" s="226"/>
      <c r="BA82" s="226"/>
      <c r="BB82" s="226"/>
      <c r="BC82" s="226"/>
      <c r="BD82" s="226"/>
      <c r="BE82" s="226"/>
      <c r="BF82" s="226"/>
      <c r="BG82" s="226"/>
      <c r="BH82" s="226"/>
      <c r="BI82" s="226"/>
      <c r="BJ82" s="226"/>
      <c r="BK82" s="226"/>
      <c r="BL82" s="226"/>
      <c r="BM82" s="226"/>
      <c r="BN82" s="226"/>
      <c r="BO82" s="226"/>
      <c r="BP82" s="226"/>
      <c r="BQ82" s="226"/>
      <c r="BR82" s="226"/>
      <c r="BS82" s="226"/>
      <c r="BT82" s="226"/>
      <c r="BU82" s="226"/>
      <c r="BV82" s="226"/>
      <c r="BW82" s="226"/>
      <c r="BX82" s="226"/>
      <c r="BY82" s="226"/>
      <c r="BZ82" s="226"/>
      <c r="CA82" s="226"/>
      <c r="CB82" s="226"/>
      <c r="CC82" s="226"/>
      <c r="CD82" s="226"/>
      <c r="CE82" s="226"/>
      <c r="CF82" s="226"/>
      <c r="CG82" s="226"/>
      <c r="CH82" s="226"/>
      <c r="CI82" s="226"/>
      <c r="CJ82" s="226"/>
      <c r="CK82" s="226"/>
    </row>
    <row r="83" spans="1:92" s="264" customFormat="1" x14ac:dyDescent="0.25">
      <c r="A83" s="226">
        <v>75</v>
      </c>
      <c r="B83" s="226"/>
      <c r="C83" s="226"/>
      <c r="D83" s="226"/>
      <c r="E83" s="412" t="s">
        <v>430</v>
      </c>
      <c r="F83" s="226" t="s">
        <v>443</v>
      </c>
      <c r="G83" s="413" t="s">
        <v>199</v>
      </c>
      <c r="H83" s="412" t="s">
        <v>434</v>
      </c>
      <c r="I83" s="226" t="s">
        <v>451</v>
      </c>
      <c r="J83" s="413" t="s">
        <v>200</v>
      </c>
      <c r="K83" s="414"/>
      <c r="L83" s="417"/>
      <c r="M83" s="417"/>
      <c r="N83" s="412" t="s">
        <v>423</v>
      </c>
      <c r="O83" s="226" t="s">
        <v>457</v>
      </c>
      <c r="P83" s="226" t="s">
        <v>355</v>
      </c>
      <c r="Q83" s="414"/>
      <c r="R83" s="417"/>
      <c r="S83" s="415"/>
      <c r="T83" s="417" t="s">
        <v>345</v>
      </c>
      <c r="U83" s="417" t="s">
        <v>345</v>
      </c>
      <c r="V83" s="417" t="s">
        <v>345</v>
      </c>
      <c r="W83" s="412" t="s">
        <v>464</v>
      </c>
      <c r="X83" s="226" t="s">
        <v>465</v>
      </c>
      <c r="Y83" s="413" t="s">
        <v>466</v>
      </c>
      <c r="Z83" s="412" t="s">
        <v>467</v>
      </c>
      <c r="AA83" s="226" t="s">
        <v>468</v>
      </c>
      <c r="AB83" s="226" t="s">
        <v>469</v>
      </c>
      <c r="AC83" s="412" t="s">
        <v>431</v>
      </c>
      <c r="AD83" s="226" t="s">
        <v>222</v>
      </c>
      <c r="AE83" s="413" t="s">
        <v>223</v>
      </c>
      <c r="AF83" s="412" t="s">
        <v>494</v>
      </c>
      <c r="AG83" s="226" t="s">
        <v>495</v>
      </c>
      <c r="AH83" s="226" t="s">
        <v>496</v>
      </c>
      <c r="AI83" s="412" t="s">
        <v>427</v>
      </c>
      <c r="AJ83" s="226" t="s">
        <v>230</v>
      </c>
      <c r="AK83" s="413" t="s">
        <v>231</v>
      </c>
      <c r="AL83" s="414" t="s">
        <v>345</v>
      </c>
      <c r="AM83" s="417" t="s">
        <v>345</v>
      </c>
      <c r="AN83" s="415" t="s">
        <v>345</v>
      </c>
      <c r="AO83" s="226"/>
      <c r="AP83" s="226"/>
      <c r="AQ83" s="226"/>
      <c r="AR83" s="226"/>
      <c r="AS83" s="226"/>
      <c r="AT83" s="226"/>
      <c r="AU83" s="226"/>
      <c r="AV83" s="226"/>
      <c r="AW83" s="226"/>
      <c r="AX83" s="226"/>
      <c r="AY83" s="226"/>
      <c r="AZ83" s="226"/>
      <c r="BA83" s="226"/>
      <c r="BB83" s="226"/>
      <c r="BC83" s="226"/>
      <c r="BD83" s="226"/>
      <c r="BE83" s="226"/>
      <c r="BF83" s="226"/>
      <c r="BG83" s="226"/>
      <c r="BH83" s="226"/>
      <c r="BI83" s="226"/>
      <c r="BJ83" s="226"/>
      <c r="BK83" s="226"/>
      <c r="BL83" s="226"/>
      <c r="BM83" s="226"/>
      <c r="BN83" s="226"/>
      <c r="BO83" s="226"/>
      <c r="BP83" s="226"/>
      <c r="BQ83" s="226"/>
      <c r="BR83" s="226"/>
      <c r="BS83" s="226"/>
      <c r="BT83" s="226"/>
      <c r="BU83" s="226"/>
      <c r="BV83" s="226"/>
      <c r="BW83" s="226"/>
      <c r="BX83" s="226"/>
      <c r="BY83" s="226"/>
      <c r="BZ83" s="226"/>
      <c r="CA83" s="226"/>
      <c r="CB83" s="226"/>
      <c r="CC83" s="226"/>
      <c r="CD83" s="226"/>
      <c r="CE83" s="226"/>
      <c r="CF83" s="226"/>
      <c r="CG83" s="226"/>
      <c r="CH83" s="226"/>
      <c r="CI83" s="226"/>
      <c r="CJ83" s="226"/>
      <c r="CK83" s="226"/>
    </row>
    <row r="84" spans="1:92" s="264" customFormat="1" x14ac:dyDescent="0.25">
      <c r="A84" s="226">
        <v>100</v>
      </c>
      <c r="B84" s="226"/>
      <c r="C84" s="226"/>
      <c r="D84" s="226"/>
      <c r="E84" s="414" t="s">
        <v>345</v>
      </c>
      <c r="F84" s="417" t="s">
        <v>345</v>
      </c>
      <c r="G84" s="415" t="s">
        <v>345</v>
      </c>
      <c r="H84" s="414" t="s">
        <v>345</v>
      </c>
      <c r="I84" s="417" t="s">
        <v>345</v>
      </c>
      <c r="J84" s="415" t="s">
        <v>345</v>
      </c>
      <c r="K84" s="226"/>
      <c r="L84" s="226"/>
      <c r="M84" s="226"/>
      <c r="N84" s="414" t="s">
        <v>345</v>
      </c>
      <c r="O84" s="417" t="s">
        <v>345</v>
      </c>
      <c r="P84" s="417" t="s">
        <v>345</v>
      </c>
      <c r="Q84" s="226"/>
      <c r="R84" s="226"/>
      <c r="S84" s="226"/>
      <c r="T84" s="226"/>
      <c r="U84" s="226"/>
      <c r="V84" s="226"/>
      <c r="W84" s="412" t="s">
        <v>562</v>
      </c>
      <c r="X84" s="226" t="s">
        <v>563</v>
      </c>
      <c r="Y84" s="413" t="s">
        <v>564</v>
      </c>
      <c r="Z84" s="412" t="s">
        <v>470</v>
      </c>
      <c r="AA84" s="226" t="s">
        <v>471</v>
      </c>
      <c r="AB84" s="226" t="s">
        <v>472</v>
      </c>
      <c r="AC84" s="412" t="s">
        <v>476</v>
      </c>
      <c r="AD84" s="226" t="s">
        <v>477</v>
      </c>
      <c r="AE84" s="413" t="s">
        <v>478</v>
      </c>
      <c r="AF84" s="414" t="s">
        <v>345</v>
      </c>
      <c r="AG84" s="417" t="s">
        <v>345</v>
      </c>
      <c r="AH84" s="417" t="s">
        <v>345</v>
      </c>
      <c r="AI84" s="412" t="s">
        <v>500</v>
      </c>
      <c r="AJ84" s="226" t="s">
        <v>501</v>
      </c>
      <c r="AK84" s="413" t="s">
        <v>502</v>
      </c>
      <c r="AL84" s="226"/>
      <c r="AM84" s="226"/>
      <c r="AN84" s="226"/>
      <c r="AO84" s="226"/>
      <c r="AP84" s="226"/>
      <c r="AQ84" s="226"/>
      <c r="AR84" s="226"/>
      <c r="AS84" s="226"/>
      <c r="AT84" s="226"/>
      <c r="AU84" s="226"/>
      <c r="AV84" s="226"/>
      <c r="AW84" s="226"/>
      <c r="AX84" s="226"/>
      <c r="AY84" s="226"/>
      <c r="AZ84" s="226"/>
      <c r="BA84" s="226"/>
      <c r="BB84" s="226"/>
      <c r="BC84" s="226"/>
      <c r="BD84" s="226"/>
      <c r="BE84" s="226"/>
      <c r="BF84" s="226"/>
      <c r="BG84" s="226"/>
      <c r="BH84" s="226"/>
      <c r="BI84" s="226"/>
      <c r="BJ84" s="226"/>
      <c r="BK84" s="226"/>
      <c r="BL84" s="226"/>
      <c r="BM84" s="226"/>
      <c r="BN84" s="226"/>
      <c r="BO84" s="226"/>
      <c r="BP84" s="226"/>
      <c r="BQ84" s="226"/>
      <c r="BR84" s="226"/>
      <c r="BS84" s="226"/>
      <c r="BT84" s="226"/>
      <c r="BU84" s="226"/>
      <c r="BV84" s="226"/>
      <c r="BW84" s="226"/>
      <c r="BX84" s="226"/>
      <c r="BY84" s="226"/>
      <c r="BZ84" s="226"/>
      <c r="CA84" s="226"/>
      <c r="CB84" s="226"/>
      <c r="CC84" s="226"/>
      <c r="CD84" s="226"/>
      <c r="CE84" s="226"/>
      <c r="CF84" s="226"/>
      <c r="CG84" s="226"/>
      <c r="CH84" s="226"/>
      <c r="CI84" s="226"/>
      <c r="CJ84" s="226"/>
      <c r="CK84" s="226"/>
    </row>
    <row r="85" spans="1:92" s="264" customFormat="1" x14ac:dyDescent="0.25">
      <c r="A85" s="226">
        <v>112.5</v>
      </c>
      <c r="B85" s="226"/>
      <c r="C85" s="226"/>
      <c r="D85" s="226"/>
      <c r="E85" s="226"/>
      <c r="F85" s="226"/>
      <c r="G85" s="226"/>
      <c r="H85" s="226"/>
      <c r="I85" s="226"/>
      <c r="J85" s="226"/>
      <c r="K85" s="226"/>
      <c r="L85" s="226"/>
      <c r="M85" s="226"/>
      <c r="N85" s="226"/>
      <c r="O85" s="226"/>
      <c r="P85" s="226"/>
      <c r="Q85" s="226"/>
      <c r="R85" s="226"/>
      <c r="S85" s="226"/>
      <c r="T85" s="226"/>
      <c r="U85" s="226"/>
      <c r="V85" s="226"/>
      <c r="W85" s="414" t="s">
        <v>345</v>
      </c>
      <c r="X85" s="417" t="s">
        <v>345</v>
      </c>
      <c r="Y85" s="415" t="s">
        <v>345</v>
      </c>
      <c r="Z85" s="414" t="s">
        <v>345</v>
      </c>
      <c r="AA85" s="417" t="s">
        <v>345</v>
      </c>
      <c r="AB85" s="417" t="s">
        <v>345</v>
      </c>
      <c r="AC85" s="412" t="s">
        <v>479</v>
      </c>
      <c r="AD85" s="226" t="s">
        <v>480</v>
      </c>
      <c r="AE85" s="413" t="s">
        <v>481</v>
      </c>
      <c r="AF85" s="226"/>
      <c r="AG85" s="226"/>
      <c r="AH85" s="226"/>
      <c r="AI85" s="412" t="s">
        <v>503</v>
      </c>
      <c r="AJ85" s="226" t="s">
        <v>504</v>
      </c>
      <c r="AK85" s="413" t="s">
        <v>505</v>
      </c>
      <c r="AL85" s="226"/>
      <c r="AM85" s="226"/>
      <c r="AN85" s="226"/>
      <c r="AO85" s="226"/>
      <c r="AP85" s="226"/>
      <c r="AQ85" s="226"/>
      <c r="AR85" s="226"/>
      <c r="AS85" s="226"/>
      <c r="AT85" s="226"/>
      <c r="AU85" s="226"/>
      <c r="AV85" s="226"/>
      <c r="AW85" s="226"/>
      <c r="AX85" s="226"/>
      <c r="AY85" s="226"/>
      <c r="AZ85" s="226"/>
      <c r="BA85" s="226"/>
      <c r="BB85" s="226"/>
      <c r="BC85" s="226"/>
      <c r="BD85" s="226"/>
      <c r="BE85" s="226"/>
      <c r="BF85" s="226"/>
      <c r="BG85" s="226"/>
      <c r="BH85" s="226"/>
      <c r="BI85" s="226"/>
      <c r="BJ85" s="226"/>
      <c r="BK85" s="226"/>
      <c r="BL85" s="226"/>
      <c r="BM85" s="226"/>
      <c r="BN85" s="226"/>
      <c r="BO85" s="226"/>
      <c r="BP85" s="226"/>
      <c r="BQ85" s="226"/>
      <c r="BR85" s="226"/>
      <c r="BS85" s="226"/>
      <c r="BT85" s="226"/>
      <c r="BU85" s="226"/>
      <c r="BV85" s="226"/>
      <c r="BW85" s="226"/>
      <c r="BX85" s="226"/>
      <c r="BY85" s="226"/>
      <c r="BZ85" s="226"/>
      <c r="CA85" s="226"/>
      <c r="CB85" s="226"/>
      <c r="CC85" s="226"/>
      <c r="CD85" s="226"/>
      <c r="CE85" s="226"/>
      <c r="CF85" s="226"/>
      <c r="CG85" s="226"/>
      <c r="CH85" s="226"/>
      <c r="CI85" s="226"/>
      <c r="CJ85" s="226"/>
      <c r="CK85" s="226"/>
    </row>
    <row r="86" spans="1:92" s="264" customFormat="1" x14ac:dyDescent="0.25">
      <c r="A86" s="226">
        <v>150</v>
      </c>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412" t="s">
        <v>482</v>
      </c>
      <c r="AD86" s="226" t="s">
        <v>483</v>
      </c>
      <c r="AE86" s="413" t="s">
        <v>484</v>
      </c>
      <c r="AF86" s="226"/>
      <c r="AG86" s="226"/>
      <c r="AH86" s="226"/>
      <c r="AI86" s="412" t="s">
        <v>506</v>
      </c>
      <c r="AJ86" s="226" t="s">
        <v>507</v>
      </c>
      <c r="AK86" s="413" t="s">
        <v>508</v>
      </c>
      <c r="AL86" s="226"/>
      <c r="AM86" s="226"/>
      <c r="AN86" s="226"/>
      <c r="AO86" s="226"/>
      <c r="AP86" s="226"/>
      <c r="AQ86" s="226"/>
      <c r="AR86" s="226"/>
      <c r="AS86" s="226"/>
      <c r="AT86" s="226"/>
      <c r="AU86" s="226"/>
      <c r="AV86" s="226"/>
      <c r="AW86" s="226"/>
      <c r="AX86" s="226"/>
      <c r="AY86" s="226"/>
      <c r="AZ86" s="226"/>
      <c r="BA86" s="226"/>
      <c r="BB86" s="226"/>
      <c r="BC86" s="226"/>
      <c r="BD86" s="226"/>
      <c r="BE86" s="226"/>
      <c r="BF86" s="226"/>
      <c r="BG86" s="226"/>
      <c r="BH86" s="226"/>
      <c r="BI86" s="226"/>
      <c r="BJ86" s="226"/>
      <c r="BK86" s="226"/>
      <c r="BL86" s="226"/>
      <c r="BM86" s="226"/>
      <c r="BN86" s="226"/>
      <c r="BO86" s="226"/>
      <c r="BP86" s="226"/>
      <c r="BQ86" s="226"/>
      <c r="BR86" s="226"/>
      <c r="BS86" s="226"/>
      <c r="BT86" s="226"/>
      <c r="BU86" s="226"/>
      <c r="BV86" s="226"/>
      <c r="BW86" s="226"/>
      <c r="BX86" s="226"/>
      <c r="BY86" s="226"/>
      <c r="BZ86" s="226"/>
      <c r="CA86" s="226"/>
      <c r="CB86" s="226"/>
      <c r="CC86" s="226"/>
      <c r="CD86" s="226"/>
      <c r="CE86" s="226"/>
      <c r="CF86" s="226"/>
      <c r="CG86" s="226"/>
      <c r="CH86" s="226"/>
      <c r="CI86" s="226"/>
      <c r="CJ86" s="226"/>
      <c r="CK86" s="226"/>
    </row>
    <row r="87" spans="1:92" s="264" customFormat="1" x14ac:dyDescent="0.25">
      <c r="A87" s="226">
        <v>167</v>
      </c>
      <c r="B87" s="226"/>
      <c r="C87" s="226"/>
      <c r="D87" s="226"/>
      <c r="E87" s="226"/>
      <c r="F87" s="226"/>
      <c r="G87" s="226"/>
      <c r="H87" s="226"/>
      <c r="I87" s="226"/>
      <c r="J87" s="226"/>
      <c r="K87" s="226"/>
      <c r="L87" s="226"/>
      <c r="M87" s="226"/>
      <c r="N87" s="226"/>
      <c r="O87" s="226"/>
      <c r="P87" s="226"/>
      <c r="Q87" s="226"/>
      <c r="R87" s="226"/>
      <c r="S87" s="226"/>
      <c r="T87" s="226"/>
      <c r="U87" s="226"/>
      <c r="V87" s="226"/>
      <c r="W87" s="226"/>
      <c r="X87" s="226"/>
      <c r="Y87" s="226"/>
      <c r="Z87" s="226"/>
      <c r="AA87" s="226"/>
      <c r="AB87" s="226"/>
      <c r="AC87" s="414" t="s">
        <v>345</v>
      </c>
      <c r="AD87" s="417" t="s">
        <v>345</v>
      </c>
      <c r="AE87" s="415" t="s">
        <v>345</v>
      </c>
      <c r="AF87" s="226"/>
      <c r="AG87" s="226"/>
      <c r="AH87" s="226"/>
      <c r="AI87" s="414" t="s">
        <v>345</v>
      </c>
      <c r="AJ87" s="417" t="s">
        <v>345</v>
      </c>
      <c r="AK87" s="415" t="s">
        <v>345</v>
      </c>
      <c r="AL87" s="226"/>
      <c r="AM87" s="226"/>
      <c r="AN87" s="226"/>
      <c r="AO87" s="226"/>
      <c r="AP87" s="226"/>
      <c r="AQ87" s="226"/>
      <c r="AR87" s="226"/>
      <c r="AS87" s="226"/>
      <c r="AT87" s="226"/>
      <c r="AU87" s="226"/>
      <c r="AV87" s="226"/>
      <c r="AW87" s="226"/>
      <c r="AX87" s="226"/>
      <c r="AY87" s="226"/>
      <c r="AZ87" s="226"/>
      <c r="BA87" s="226"/>
      <c r="BB87" s="226"/>
      <c r="BC87" s="226"/>
      <c r="BD87" s="226"/>
      <c r="BE87" s="226"/>
      <c r="BF87" s="226"/>
      <c r="BG87" s="226"/>
      <c r="BH87" s="226"/>
      <c r="BI87" s="226"/>
      <c r="BJ87" s="226"/>
      <c r="BK87" s="226"/>
      <c r="BL87" s="226"/>
      <c r="BM87" s="226"/>
      <c r="BN87" s="226"/>
      <c r="BO87" s="226"/>
      <c r="BP87" s="226"/>
      <c r="BQ87" s="226"/>
      <c r="BR87" s="226"/>
      <c r="BS87" s="226"/>
      <c r="BT87" s="226"/>
      <c r="BU87" s="226"/>
      <c r="BV87" s="226"/>
      <c r="BW87" s="226"/>
      <c r="BX87" s="226"/>
      <c r="BY87" s="226"/>
      <c r="BZ87" s="226"/>
      <c r="CA87" s="226"/>
      <c r="CB87" s="226"/>
      <c r="CC87" s="226"/>
      <c r="CD87" s="226"/>
      <c r="CE87" s="226"/>
      <c r="CF87" s="226"/>
      <c r="CG87" s="226"/>
      <c r="CH87" s="226"/>
      <c r="CI87" s="226"/>
      <c r="CJ87" s="226"/>
      <c r="CK87" s="226"/>
    </row>
    <row r="88" spans="1:92" s="264" customFormat="1" ht="13.5" customHeight="1" x14ac:dyDescent="0.25">
      <c r="A88" s="226">
        <v>300</v>
      </c>
      <c r="B88" s="226"/>
      <c r="C88" s="226"/>
      <c r="D88" s="226"/>
      <c r="E88" s="226"/>
      <c r="F88" s="226"/>
      <c r="G88" s="226"/>
      <c r="H88" s="226"/>
      <c r="I88" s="226"/>
      <c r="J88" s="226" t="s">
        <v>1</v>
      </c>
      <c r="K88" s="226" t="s">
        <v>1</v>
      </c>
      <c r="L88" s="226" t="s">
        <v>1</v>
      </c>
      <c r="M88" s="226"/>
      <c r="N88" s="226"/>
      <c r="O88" s="226"/>
      <c r="P88" s="226"/>
      <c r="Q88" s="226"/>
      <c r="R88" s="226"/>
      <c r="S88" s="226"/>
      <c r="T88" s="226"/>
      <c r="U88" s="226"/>
      <c r="V88" s="226"/>
      <c r="W88" s="226"/>
      <c r="X88" s="226"/>
      <c r="Y88" s="226"/>
      <c r="Z88" s="226"/>
      <c r="AA88" s="226"/>
      <c r="AB88" s="226"/>
      <c r="AC88" s="226"/>
      <c r="AD88" s="226"/>
      <c r="AE88" s="226"/>
      <c r="AF88" s="226"/>
      <c r="AG88" s="226"/>
      <c r="AH88" s="226"/>
      <c r="AI88" s="226"/>
      <c r="AJ88" s="226"/>
      <c r="AK88" s="226"/>
      <c r="AL88" s="226"/>
      <c r="AM88" s="226"/>
      <c r="AN88" s="226"/>
      <c r="AO88" s="226"/>
      <c r="AP88" s="226"/>
      <c r="AQ88" s="226"/>
      <c r="AR88" s="226"/>
      <c r="AS88" s="226"/>
      <c r="AT88" s="226"/>
      <c r="AU88" s="226"/>
      <c r="AV88" s="226"/>
      <c r="AW88" s="226"/>
      <c r="AX88" s="226"/>
      <c r="AY88" s="226"/>
      <c r="AZ88" s="226"/>
      <c r="BA88" s="226"/>
      <c r="BB88" s="226"/>
      <c r="BC88" s="226"/>
      <c r="BD88" s="226"/>
      <c r="BE88" s="226"/>
      <c r="BF88" s="226"/>
      <c r="BG88" s="226"/>
      <c r="BH88" s="226"/>
      <c r="BI88" s="226"/>
      <c r="BJ88" s="226"/>
      <c r="BK88" s="226"/>
      <c r="BL88" s="226"/>
      <c r="BM88" s="226"/>
      <c r="BN88" s="226"/>
      <c r="BO88" s="226"/>
      <c r="BP88" s="226"/>
      <c r="BQ88" s="226"/>
      <c r="BR88" s="226"/>
      <c r="BS88" s="226"/>
      <c r="BT88" s="226"/>
      <c r="BU88" s="226"/>
      <c r="BV88" s="226"/>
      <c r="BW88" s="226"/>
      <c r="BX88" s="226"/>
      <c r="BY88" s="226"/>
      <c r="BZ88" s="226"/>
      <c r="CA88" s="226"/>
      <c r="CB88" s="226"/>
      <c r="CC88" s="226"/>
      <c r="CD88" s="226"/>
      <c r="CE88" s="226"/>
      <c r="CF88" s="226"/>
      <c r="CG88" s="226"/>
      <c r="CH88" s="226"/>
      <c r="CI88" s="226"/>
      <c r="CJ88" s="226"/>
    </row>
    <row r="89" spans="1:92" s="264" customFormat="1" x14ac:dyDescent="0.25">
      <c r="A89" s="226">
        <v>500</v>
      </c>
      <c r="B89" s="226"/>
      <c r="C89" s="226"/>
      <c r="D89" s="226"/>
      <c r="E89" s="226"/>
      <c r="F89" s="226"/>
      <c r="G89" s="226"/>
      <c r="H89" s="226"/>
      <c r="I89" s="226"/>
      <c r="J89" s="226"/>
      <c r="K89" s="226"/>
      <c r="L89" s="226"/>
      <c r="M89" s="226"/>
      <c r="N89" s="226"/>
      <c r="O89" s="226"/>
      <c r="P89" s="226"/>
      <c r="Q89" s="226"/>
      <c r="R89" s="226"/>
      <c r="S89" s="226"/>
      <c r="T89" s="226"/>
      <c r="U89" s="226"/>
      <c r="V89" s="226"/>
      <c r="W89" s="226"/>
      <c r="X89" s="226"/>
      <c r="Y89" s="226"/>
      <c r="Z89" s="226"/>
      <c r="AA89" s="226"/>
      <c r="AB89" s="226"/>
      <c r="AC89" s="226"/>
      <c r="AD89" s="226"/>
      <c r="AE89" s="226"/>
      <c r="AF89" s="226"/>
      <c r="AG89" s="226"/>
      <c r="AH89" s="226"/>
      <c r="AI89" s="226"/>
      <c r="AJ89" s="226"/>
      <c r="AK89" s="226"/>
      <c r="AL89" s="226"/>
      <c r="AM89" s="226"/>
      <c r="AN89" s="226"/>
      <c r="AO89" s="226"/>
      <c r="AP89" s="226"/>
      <c r="AQ89" s="226"/>
      <c r="AR89" s="226"/>
      <c r="AS89" s="226"/>
      <c r="AT89" s="226"/>
      <c r="AU89" s="226"/>
      <c r="AV89" s="226"/>
      <c r="AW89" s="226"/>
      <c r="AX89" s="226"/>
      <c r="AY89" s="226"/>
      <c r="AZ89" s="226"/>
      <c r="BA89" s="226"/>
      <c r="BB89" s="226"/>
      <c r="BC89" s="226"/>
      <c r="BD89" s="226"/>
      <c r="BE89" s="226"/>
      <c r="BF89" s="226"/>
      <c r="BG89" s="226"/>
      <c r="BH89" s="226"/>
      <c r="BI89" s="226"/>
      <c r="BJ89" s="226"/>
      <c r="BK89" s="226"/>
      <c r="BL89" s="226"/>
      <c r="BM89" s="226"/>
      <c r="BN89" s="226"/>
      <c r="BO89" s="226"/>
      <c r="BP89" s="226"/>
      <c r="BQ89" s="226"/>
      <c r="BR89" s="226"/>
      <c r="BS89" s="226"/>
      <c r="BT89" s="226"/>
      <c r="BU89" s="226"/>
      <c r="BV89" s="226"/>
      <c r="BW89" s="226"/>
      <c r="BX89" s="226"/>
      <c r="BY89" s="226"/>
      <c r="BZ89" s="226"/>
      <c r="CA89" s="226"/>
      <c r="CB89" s="226"/>
      <c r="CC89" s="226"/>
      <c r="CD89" s="226"/>
      <c r="CE89" s="226"/>
      <c r="CF89" s="226"/>
      <c r="CG89" s="226"/>
      <c r="CH89" s="226"/>
      <c r="CI89" s="226"/>
      <c r="CJ89" s="226"/>
      <c r="CK89" s="226"/>
      <c r="CL89" s="226"/>
      <c r="CM89" s="226"/>
      <c r="CN89" s="226"/>
    </row>
    <row r="90" spans="1:92" s="264" customFormat="1" x14ac:dyDescent="0.25">
      <c r="A90" s="226">
        <v>750</v>
      </c>
      <c r="B90" s="226"/>
      <c r="C90" s="226"/>
      <c r="D90" s="226"/>
      <c r="E90" s="226"/>
      <c r="F90" s="226"/>
      <c r="G90" s="226"/>
      <c r="H90" s="226"/>
      <c r="I90" s="226"/>
      <c r="J90" s="226"/>
      <c r="K90" s="226"/>
      <c r="L90" s="226"/>
      <c r="M90" s="226"/>
      <c r="N90" s="226"/>
      <c r="O90" s="226"/>
      <c r="P90" s="226"/>
      <c r="Q90" s="226"/>
      <c r="R90" s="226"/>
      <c r="S90" s="226"/>
      <c r="T90" s="226"/>
      <c r="U90" s="226"/>
      <c r="V90" s="226"/>
      <c r="W90" s="226"/>
      <c r="X90" s="226"/>
      <c r="Y90" s="226"/>
      <c r="Z90" s="226"/>
      <c r="AA90" s="226"/>
      <c r="AB90" s="226"/>
      <c r="AC90" s="226"/>
      <c r="AD90" s="226"/>
      <c r="AE90" s="226"/>
      <c r="AF90" s="226"/>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6"/>
      <c r="BC90" s="226"/>
      <c r="BD90" s="226"/>
      <c r="BE90" s="226"/>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6"/>
      <c r="CB90" s="226"/>
      <c r="CC90" s="226"/>
      <c r="CD90" s="226"/>
      <c r="CE90" s="226"/>
      <c r="CF90" s="226"/>
      <c r="CG90" s="226"/>
      <c r="CH90" s="226"/>
      <c r="CI90" s="226"/>
      <c r="CJ90" s="226"/>
      <c r="CK90" s="226"/>
      <c r="CL90" s="226"/>
      <c r="CM90" s="226"/>
      <c r="CN90" s="226"/>
    </row>
    <row r="91" spans="1:92" s="264" customFormat="1" x14ac:dyDescent="0.25">
      <c r="A91" s="226">
        <v>1000</v>
      </c>
      <c r="B91" s="226"/>
      <c r="C91" s="226" t="s">
        <v>1</v>
      </c>
      <c r="D91" s="226"/>
      <c r="E91" s="226"/>
      <c r="F91" s="226"/>
      <c r="G91" s="226"/>
      <c r="H91" s="226"/>
      <c r="I91" s="226"/>
      <c r="J91" s="226"/>
      <c r="K91" s="226"/>
      <c r="L91" s="226"/>
      <c r="M91" s="226"/>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226"/>
      <c r="AM91" s="226"/>
      <c r="AN91" s="226"/>
      <c r="AO91" s="226"/>
      <c r="AP91" s="226"/>
      <c r="AQ91" s="226"/>
      <c r="AR91" s="226"/>
      <c r="AS91" s="226"/>
      <c r="AT91" s="226"/>
      <c r="AU91" s="226"/>
      <c r="AV91" s="226"/>
      <c r="AW91" s="226"/>
      <c r="AX91" s="226"/>
      <c r="AY91" s="226"/>
      <c r="AZ91" s="226"/>
      <c r="BA91" s="226"/>
      <c r="BB91" s="226"/>
      <c r="BC91" s="226"/>
      <c r="BD91" s="226"/>
      <c r="BE91" s="226"/>
      <c r="BF91" s="226"/>
      <c r="BG91" s="226"/>
      <c r="BH91" s="226"/>
      <c r="BI91" s="226"/>
      <c r="BJ91" s="226"/>
      <c r="BK91" s="226"/>
      <c r="BL91" s="226"/>
      <c r="BM91" s="226"/>
      <c r="BN91" s="226"/>
      <c r="BO91" s="226"/>
      <c r="BP91" s="226"/>
      <c r="BQ91" s="226"/>
      <c r="BR91" s="226"/>
      <c r="BS91" s="226"/>
      <c r="BT91" s="226"/>
      <c r="BU91" s="226"/>
      <c r="BV91" s="226"/>
      <c r="BW91" s="226"/>
      <c r="BX91" s="226"/>
      <c r="BY91" s="226"/>
      <c r="BZ91" s="226"/>
      <c r="CA91" s="226"/>
      <c r="CB91" s="226"/>
      <c r="CC91" s="226"/>
      <c r="CD91" s="226"/>
      <c r="CE91" s="226"/>
      <c r="CF91" s="226"/>
      <c r="CG91" s="226"/>
      <c r="CH91" s="226"/>
      <c r="CI91" s="226"/>
      <c r="CJ91" s="226"/>
      <c r="CK91" s="226"/>
      <c r="CL91" s="226"/>
      <c r="CM91" s="226"/>
      <c r="CN91" s="226"/>
    </row>
    <row r="92" spans="1:92" s="264" customFormat="1" x14ac:dyDescent="0.25">
      <c r="A92" s="226">
        <v>1500</v>
      </c>
      <c r="B92" s="226"/>
      <c r="C92" s="226"/>
      <c r="D92" s="226"/>
      <c r="E92" s="226"/>
      <c r="F92" s="226"/>
      <c r="G92" s="226"/>
      <c r="H92" s="226"/>
      <c r="I92" s="226"/>
      <c r="J92" s="226"/>
      <c r="K92" s="226"/>
      <c r="L92" s="226"/>
      <c r="M92" s="226"/>
      <c r="N92" s="226"/>
      <c r="O92" s="226"/>
      <c r="P92" s="226"/>
      <c r="Q92" s="226"/>
      <c r="R92" s="226"/>
      <c r="S92" s="226"/>
      <c r="T92" s="226"/>
      <c r="U92" s="226"/>
      <c r="V92" s="226"/>
      <c r="W92" s="226"/>
      <c r="X92" s="226"/>
      <c r="Y92" s="226"/>
      <c r="Z92" s="226"/>
      <c r="AA92" s="226"/>
      <c r="AB92" s="226"/>
      <c r="AC92" s="226"/>
      <c r="AD92" s="226"/>
      <c r="AE92" s="226"/>
      <c r="AF92" s="226"/>
      <c r="AG92" s="226"/>
      <c r="AH92" s="226"/>
      <c r="AI92" s="226"/>
      <c r="AJ92" s="226"/>
      <c r="AK92" s="226"/>
      <c r="AL92" s="226"/>
      <c r="AM92" s="226"/>
      <c r="AN92" s="226"/>
      <c r="AO92" s="226"/>
      <c r="AP92" s="226"/>
      <c r="AQ92" s="226"/>
      <c r="AR92" s="226"/>
      <c r="AS92" s="226"/>
      <c r="AT92" s="226"/>
      <c r="AU92" s="226"/>
      <c r="AV92" s="226"/>
      <c r="AW92" s="226"/>
      <c r="AX92" s="226"/>
      <c r="AY92" s="226"/>
      <c r="AZ92" s="226"/>
      <c r="BA92" s="226"/>
      <c r="BB92" s="226"/>
      <c r="BC92" s="226"/>
      <c r="BD92" s="226"/>
      <c r="BE92" s="226"/>
      <c r="BF92" s="226"/>
      <c r="BG92" s="226"/>
      <c r="BH92" s="226"/>
      <c r="BI92" s="226"/>
      <c r="BJ92" s="226"/>
      <c r="BK92" s="226"/>
      <c r="BL92" s="226"/>
      <c r="BM92" s="226"/>
      <c r="BN92" s="226"/>
      <c r="BO92" s="226"/>
      <c r="BP92" s="226"/>
      <c r="BQ92" s="226"/>
      <c r="BR92" s="226"/>
      <c r="BS92" s="226"/>
      <c r="BT92" s="226"/>
      <c r="BU92" s="226"/>
      <c r="BV92" s="226"/>
      <c r="BW92" s="226"/>
      <c r="BX92" s="226"/>
      <c r="BY92" s="226"/>
      <c r="BZ92" s="226"/>
      <c r="CA92" s="226"/>
      <c r="CB92" s="226"/>
      <c r="CC92" s="226"/>
      <c r="CD92" s="226"/>
      <c r="CE92" s="226"/>
      <c r="CF92" s="226"/>
      <c r="CG92" s="226"/>
      <c r="CH92" s="226"/>
      <c r="CI92" s="226"/>
      <c r="CJ92" s="226"/>
      <c r="CK92" s="226"/>
      <c r="CL92" s="226"/>
      <c r="CM92" s="226"/>
      <c r="CN92" s="226"/>
    </row>
    <row r="93" spans="1:92" s="264" customFormat="1" x14ac:dyDescent="0.25">
      <c r="A93" s="226">
        <v>2000</v>
      </c>
      <c r="B93" s="226"/>
      <c r="C93" s="226"/>
      <c r="D93" s="226"/>
      <c r="E93" s="226"/>
      <c r="F93" s="226"/>
      <c r="G93" s="226"/>
      <c r="H93" s="226"/>
      <c r="I93" s="226"/>
      <c r="J93" s="226"/>
      <c r="K93" s="226"/>
      <c r="L93" s="226"/>
      <c r="M93" s="226"/>
      <c r="N93" s="226"/>
      <c r="O93" s="226"/>
      <c r="P93" s="226"/>
      <c r="Q93" s="226"/>
      <c r="R93" s="226"/>
      <c r="S93" s="226"/>
      <c r="T93" s="226"/>
      <c r="U93" s="226"/>
      <c r="V93" s="226"/>
      <c r="W93" s="226"/>
      <c r="X93" s="226"/>
      <c r="Y93" s="226"/>
      <c r="Z93" s="226"/>
      <c r="AA93" s="226"/>
      <c r="AB93" s="226"/>
      <c r="AC93" s="226"/>
      <c r="AD93" s="226"/>
      <c r="AE93" s="226"/>
      <c r="AF93" s="226"/>
      <c r="AG93" s="226"/>
      <c r="AH93" s="226"/>
      <c r="AI93" s="226"/>
      <c r="AJ93" s="226"/>
      <c r="AK93" s="226"/>
      <c r="AL93" s="226"/>
      <c r="AM93" s="226"/>
      <c r="AN93" s="226"/>
      <c r="AO93" s="226"/>
      <c r="AP93" s="226"/>
      <c r="AQ93" s="226"/>
      <c r="AR93" s="226"/>
      <c r="AS93" s="226"/>
      <c r="AT93" s="226"/>
      <c r="AU93" s="226"/>
      <c r="AV93" s="226"/>
      <c r="AW93" s="226"/>
      <c r="AX93" s="226"/>
      <c r="AY93" s="226" t="s">
        <v>1</v>
      </c>
      <c r="AZ93" s="226"/>
      <c r="BA93" s="226"/>
      <c r="BB93" s="226"/>
      <c r="BC93" s="226"/>
      <c r="BD93" s="226"/>
      <c r="BE93" s="226"/>
      <c r="BF93" s="226"/>
      <c r="BG93" s="226"/>
      <c r="BH93" s="226"/>
      <c r="BI93" s="226"/>
      <c r="BJ93" s="226"/>
      <c r="BK93" s="226"/>
      <c r="BL93" s="226"/>
      <c r="BM93" s="226"/>
      <c r="BN93" s="226"/>
      <c r="BO93" s="226"/>
      <c r="BP93" s="226"/>
      <c r="BQ93" s="226"/>
      <c r="BR93" s="226"/>
      <c r="BS93" s="226"/>
      <c r="BT93" s="226"/>
      <c r="BU93" s="226"/>
      <c r="BV93" s="226"/>
      <c r="BW93" s="226"/>
      <c r="BX93" s="226"/>
      <c r="BY93" s="226"/>
      <c r="BZ93" s="226"/>
      <c r="CA93" s="226"/>
      <c r="CB93" s="226"/>
      <c r="CC93" s="226"/>
      <c r="CD93" s="226"/>
      <c r="CE93" s="226"/>
      <c r="CF93" s="226"/>
      <c r="CG93" s="226"/>
      <c r="CH93" s="226"/>
      <c r="CI93" s="226"/>
      <c r="CJ93" s="226"/>
      <c r="CK93" s="226"/>
      <c r="CL93" s="226"/>
      <c r="CM93" s="226"/>
      <c r="CN93" s="226"/>
    </row>
    <row r="94" spans="1:92" s="264" customFormat="1" x14ac:dyDescent="0.25">
      <c r="A94" s="226">
        <v>2500</v>
      </c>
      <c r="B94" s="226"/>
      <c r="C94" s="226"/>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6"/>
      <c r="AB94" s="226"/>
      <c r="AC94" s="226"/>
      <c r="AD94" s="226"/>
      <c r="AE94" s="226"/>
      <c r="AF94" s="226"/>
      <c r="AG94" s="226"/>
      <c r="AH94" s="226"/>
      <c r="AI94" s="226"/>
      <c r="AJ94" s="226"/>
      <c r="AK94" s="226"/>
      <c r="AL94" s="226"/>
      <c r="AM94" s="226"/>
      <c r="AN94" s="226"/>
      <c r="AO94" s="226"/>
      <c r="AP94" s="226"/>
      <c r="AQ94" s="226"/>
      <c r="AR94" s="226"/>
      <c r="AS94" s="226"/>
      <c r="AT94" s="226"/>
      <c r="AU94" s="226"/>
      <c r="AV94" s="226"/>
      <c r="AW94" s="226"/>
      <c r="AX94" s="226"/>
      <c r="AY94" s="226"/>
      <c r="AZ94" s="226"/>
      <c r="BA94" s="226"/>
      <c r="BB94" s="226"/>
      <c r="BC94" s="226"/>
      <c r="BD94" s="226"/>
      <c r="BE94" s="226"/>
      <c r="BF94" s="226"/>
      <c r="BG94" s="226"/>
      <c r="BH94" s="226"/>
      <c r="BI94" s="226"/>
      <c r="BJ94" s="226"/>
      <c r="BK94" s="226"/>
      <c r="BL94" s="226"/>
      <c r="BM94" s="226"/>
      <c r="BN94" s="226"/>
      <c r="BO94" s="226"/>
      <c r="BP94" s="226"/>
      <c r="BQ94" s="226"/>
      <c r="BR94" s="226"/>
      <c r="BS94" s="226"/>
      <c r="BT94" s="226"/>
      <c r="BU94" s="226"/>
      <c r="BV94" s="226"/>
      <c r="BW94" s="226"/>
      <c r="BX94" s="226"/>
      <c r="BY94" s="226"/>
      <c r="BZ94" s="226"/>
      <c r="CA94" s="226"/>
      <c r="CB94" s="226"/>
      <c r="CC94" s="226"/>
      <c r="CD94" s="226"/>
      <c r="CE94" s="226"/>
      <c r="CF94" s="226"/>
      <c r="CG94" s="226"/>
      <c r="CH94" s="226"/>
      <c r="CI94" s="226"/>
      <c r="CJ94" s="226"/>
      <c r="CK94" s="226"/>
      <c r="CL94" s="226"/>
      <c r="CM94" s="226"/>
      <c r="CN94" s="226"/>
    </row>
    <row r="95" spans="1:92" s="264" customFormat="1" x14ac:dyDescent="0.25">
      <c r="A95" s="226">
        <v>5000</v>
      </c>
      <c r="B95" s="226"/>
      <c r="C95" s="226"/>
      <c r="D95" s="226"/>
      <c r="E95" s="226"/>
      <c r="F95" s="226"/>
      <c r="G95" s="226"/>
      <c r="H95" s="226"/>
      <c r="I95" s="226"/>
      <c r="J95" s="226" t="s">
        <v>1</v>
      </c>
      <c r="K95" s="226"/>
      <c r="L95" s="226"/>
      <c r="M95" s="226"/>
      <c r="N95" s="226"/>
      <c r="O95" s="226"/>
      <c r="P95" s="226"/>
      <c r="Q95" s="226"/>
      <c r="R95" s="226"/>
      <c r="S95" s="226"/>
      <c r="T95" s="226"/>
      <c r="U95" s="226"/>
      <c r="V95" s="226"/>
      <c r="W95" s="226"/>
      <c r="X95" s="226"/>
      <c r="Y95" s="226"/>
      <c r="Z95" s="226"/>
      <c r="AA95" s="226"/>
      <c r="AB95" s="226"/>
      <c r="AC95" s="226"/>
      <c r="AD95" s="226"/>
      <c r="AE95" s="226"/>
      <c r="AF95" s="226"/>
      <c r="AG95" s="226"/>
      <c r="AH95" s="226"/>
      <c r="AI95" s="226"/>
      <c r="AJ95" s="226"/>
      <c r="AK95" s="226"/>
      <c r="AL95" s="226"/>
      <c r="AM95" s="226"/>
      <c r="AN95" s="226"/>
      <c r="AO95" s="226"/>
      <c r="AP95" s="226"/>
      <c r="AQ95" s="226"/>
      <c r="AR95" s="226"/>
      <c r="AS95" s="226"/>
      <c r="AT95" s="226"/>
      <c r="AU95" s="226"/>
      <c r="AV95" s="226"/>
      <c r="AW95" s="226"/>
      <c r="AX95" s="226"/>
      <c r="AY95" s="226"/>
      <c r="AZ95" s="226"/>
      <c r="BA95" s="226"/>
      <c r="BB95" s="226"/>
      <c r="BC95" s="226"/>
      <c r="BD95" s="226"/>
      <c r="BE95" s="226"/>
      <c r="BF95" s="226"/>
      <c r="BG95" s="226"/>
      <c r="BH95" s="226"/>
      <c r="BI95" s="226"/>
      <c r="BJ95" s="226"/>
      <c r="BK95" s="226"/>
      <c r="BL95" s="226"/>
      <c r="BM95" s="226"/>
      <c r="BN95" s="226"/>
      <c r="BO95" s="226"/>
      <c r="BP95" s="226"/>
      <c r="BQ95" s="226"/>
      <c r="BR95" s="226"/>
      <c r="BS95" s="226"/>
      <c r="BT95" s="226"/>
      <c r="BU95" s="226"/>
      <c r="BV95" s="226"/>
      <c r="BW95" s="226"/>
      <c r="BX95" s="226"/>
      <c r="BY95" s="226"/>
      <c r="BZ95" s="226"/>
      <c r="CA95" s="226"/>
      <c r="CB95" s="226"/>
      <c r="CC95" s="226"/>
      <c r="CD95" s="226"/>
      <c r="CE95" s="226"/>
      <c r="CF95" s="226"/>
      <c r="CG95" s="226"/>
      <c r="CH95" s="226"/>
      <c r="CI95" s="226"/>
      <c r="CJ95" s="226"/>
      <c r="CK95" s="226"/>
      <c r="CL95" s="226"/>
      <c r="CM95" s="226"/>
      <c r="CN95" s="226"/>
    </row>
    <row r="96" spans="1:92" s="264" customFormat="1" x14ac:dyDescent="0.25">
      <c r="A96" s="226">
        <v>7500</v>
      </c>
      <c r="B96" s="226"/>
      <c r="C96" s="226"/>
      <c r="D96" s="226"/>
      <c r="E96" s="226"/>
      <c r="F96" s="226"/>
      <c r="G96" s="226"/>
      <c r="H96" s="226"/>
      <c r="I96" s="226"/>
      <c r="J96" s="226"/>
      <c r="K96" s="226"/>
      <c r="L96" s="226"/>
      <c r="M96" s="226"/>
      <c r="N96" s="226"/>
      <c r="O96" s="226"/>
      <c r="P96" s="226"/>
      <c r="Q96" s="226"/>
      <c r="R96" s="226"/>
      <c r="S96" s="226"/>
      <c r="T96" s="226"/>
      <c r="U96" s="226"/>
      <c r="V96" s="226"/>
      <c r="W96" s="226"/>
      <c r="X96" s="226"/>
      <c r="Y96" s="226"/>
      <c r="Z96" s="226"/>
      <c r="AA96" s="226"/>
      <c r="AB96" s="226"/>
      <c r="AC96" s="226"/>
      <c r="AD96" s="226"/>
      <c r="AE96" s="226"/>
      <c r="AF96" s="226"/>
      <c r="AG96" s="226"/>
      <c r="AH96" s="226"/>
      <c r="AI96" s="226"/>
      <c r="AJ96" s="226"/>
      <c r="AK96" s="226"/>
      <c r="AL96" s="226"/>
      <c r="AM96" s="226"/>
      <c r="AN96" s="226"/>
      <c r="AO96" s="226"/>
      <c r="AP96" s="226"/>
      <c r="AQ96" s="226"/>
      <c r="AR96" s="226"/>
      <c r="AS96" s="226"/>
      <c r="AT96" s="226"/>
      <c r="AU96" s="226"/>
      <c r="AV96" s="226"/>
      <c r="AW96" s="226"/>
      <c r="AX96" s="226"/>
      <c r="AY96" s="226"/>
      <c r="AZ96" s="226"/>
      <c r="BA96" s="226"/>
      <c r="BB96" s="226"/>
      <c r="BC96" s="226"/>
      <c r="BD96" s="226"/>
      <c r="BE96" s="226"/>
      <c r="BF96" s="226"/>
      <c r="BG96" s="226"/>
      <c r="BH96" s="226"/>
      <c r="BI96" s="226"/>
      <c r="BJ96" s="226"/>
      <c r="BK96" s="226"/>
      <c r="BL96" s="226"/>
      <c r="BM96" s="226"/>
      <c r="BN96" s="226"/>
      <c r="BO96" s="226"/>
      <c r="BP96" s="226"/>
      <c r="BQ96" s="226"/>
      <c r="BR96" s="226"/>
      <c r="BS96" s="226"/>
      <c r="BT96" s="226"/>
      <c r="BU96" s="226"/>
      <c r="BV96" s="226"/>
      <c r="BW96" s="226"/>
      <c r="BX96" s="226"/>
      <c r="BY96" s="226"/>
      <c r="BZ96" s="226"/>
      <c r="CA96" s="226"/>
      <c r="CB96" s="226"/>
      <c r="CC96" s="226"/>
      <c r="CD96" s="226"/>
      <c r="CE96" s="226"/>
      <c r="CF96" s="226"/>
      <c r="CG96" s="226"/>
      <c r="CH96" s="226"/>
      <c r="CI96" s="226"/>
      <c r="CJ96" s="226"/>
      <c r="CK96" s="226"/>
      <c r="CL96" s="226"/>
      <c r="CM96" s="226"/>
      <c r="CN96" s="226"/>
    </row>
    <row r="97" spans="1:92" s="264" customFormat="1" x14ac:dyDescent="0.25">
      <c r="A97" s="226" t="s">
        <v>71</v>
      </c>
      <c r="B97" s="226" t="s">
        <v>549</v>
      </c>
      <c r="C97" s="226"/>
      <c r="D97" s="226"/>
      <c r="E97" s="226"/>
      <c r="F97" s="226"/>
      <c r="G97" s="226"/>
      <c r="H97" s="226"/>
      <c r="I97" s="226"/>
      <c r="J97" s="226"/>
      <c r="K97" s="226"/>
      <c r="L97" s="226"/>
      <c r="M97" s="226"/>
      <c r="N97" s="226"/>
      <c r="O97" s="226"/>
      <c r="P97" s="226"/>
      <c r="Q97" s="226"/>
      <c r="R97" s="226"/>
      <c r="S97" s="226"/>
      <c r="T97" s="226"/>
      <c r="U97" s="226"/>
      <c r="V97" s="226"/>
      <c r="W97" s="226"/>
      <c r="X97" s="226"/>
      <c r="Y97" s="226"/>
      <c r="Z97" s="226"/>
      <c r="AA97" s="226"/>
      <c r="AB97" s="226"/>
      <c r="AC97" s="226"/>
      <c r="AD97" s="226"/>
      <c r="AE97" s="226"/>
      <c r="AF97" s="226"/>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6"/>
      <c r="CB97" s="226"/>
      <c r="CC97" s="226"/>
      <c r="CD97" s="226"/>
      <c r="CE97" s="226"/>
      <c r="CF97" s="226"/>
      <c r="CG97" s="226"/>
      <c r="CH97" s="226"/>
      <c r="CI97" s="226"/>
      <c r="CJ97" s="226"/>
      <c r="CK97" s="226"/>
      <c r="CL97" s="226"/>
      <c r="CM97" s="226"/>
      <c r="CN97" s="226"/>
    </row>
    <row r="98" spans="1:92" s="264" customFormat="1" x14ac:dyDescent="0.25">
      <c r="A98" s="226" t="s">
        <v>548</v>
      </c>
      <c r="B98" s="226" t="s">
        <v>70</v>
      </c>
      <c r="C98" s="226"/>
      <c r="D98" s="226"/>
      <c r="E98" s="226"/>
      <c r="F98" s="226"/>
      <c r="G98" s="226"/>
      <c r="H98" s="226"/>
      <c r="I98" s="226"/>
      <c r="J98" s="226"/>
      <c r="K98" s="226"/>
      <c r="L98" s="226"/>
      <c r="M98" s="226"/>
      <c r="N98" s="226"/>
      <c r="O98" s="226"/>
      <c r="P98" s="226"/>
      <c r="Q98" s="226"/>
      <c r="R98" s="226"/>
      <c r="S98" s="226"/>
      <c r="T98" s="226"/>
      <c r="U98" s="226"/>
      <c r="V98" s="226"/>
      <c r="W98" s="226"/>
      <c r="X98" s="226"/>
      <c r="Y98" s="226"/>
      <c r="Z98" s="226"/>
      <c r="AA98" s="226"/>
      <c r="AB98" s="226"/>
      <c r="AC98" s="226"/>
      <c r="AD98" s="226"/>
      <c r="AE98" s="226"/>
      <c r="AF98" s="226"/>
      <c r="AG98" s="226"/>
      <c r="AH98" s="226"/>
      <c r="AI98" s="226"/>
      <c r="AJ98" s="226"/>
      <c r="AK98" s="226"/>
      <c r="AL98" s="226"/>
      <c r="AM98" s="226"/>
      <c r="AN98" s="226"/>
      <c r="AO98" s="226"/>
      <c r="AP98" s="226"/>
      <c r="AQ98" s="226"/>
      <c r="AR98" s="226"/>
      <c r="AS98" s="226"/>
      <c r="AT98" s="226"/>
      <c r="AU98" s="226"/>
      <c r="AV98" s="226"/>
      <c r="AW98" s="226"/>
      <c r="AX98" s="226"/>
      <c r="AY98" s="226"/>
      <c r="AZ98" s="226"/>
      <c r="BA98" s="226"/>
      <c r="BB98" s="226"/>
      <c r="BC98" s="226"/>
      <c r="BD98" s="226"/>
      <c r="BE98" s="226"/>
      <c r="BF98" s="226"/>
      <c r="BG98" s="226"/>
      <c r="BH98" s="226"/>
      <c r="BI98" s="226"/>
      <c r="BJ98" s="226"/>
      <c r="BK98" s="226"/>
      <c r="BL98" s="226"/>
      <c r="BM98" s="226"/>
      <c r="BN98" s="226"/>
      <c r="BO98" s="226"/>
      <c r="BP98" s="226"/>
      <c r="BQ98" s="226"/>
      <c r="BR98" s="226"/>
      <c r="BS98" s="226"/>
      <c r="BT98" s="226"/>
      <c r="BU98" s="226"/>
      <c r="BV98" s="226"/>
      <c r="BW98" s="226"/>
      <c r="BX98" s="226"/>
      <c r="BY98" s="226"/>
      <c r="BZ98" s="226"/>
      <c r="CA98" s="226"/>
      <c r="CB98" s="226"/>
      <c r="CC98" s="226"/>
      <c r="CD98" s="226"/>
      <c r="CE98" s="226"/>
      <c r="CF98" s="226"/>
      <c r="CG98" s="226"/>
      <c r="CH98" s="226"/>
      <c r="CI98" s="226"/>
      <c r="CJ98" s="226"/>
      <c r="CK98" s="226"/>
      <c r="CL98" s="226"/>
      <c r="CM98" s="226"/>
      <c r="CN98" s="226"/>
    </row>
    <row r="99" spans="1:92" s="264" customFormat="1" x14ac:dyDescent="0.25">
      <c r="A99" s="226" t="s">
        <v>70</v>
      </c>
      <c r="B99" s="226" t="s">
        <v>37</v>
      </c>
      <c r="C99" s="226"/>
      <c r="D99" s="226"/>
      <c r="E99" s="226"/>
      <c r="F99" s="226"/>
      <c r="G99" s="226"/>
      <c r="H99" s="226"/>
      <c r="I99" s="226"/>
      <c r="J99" s="226"/>
      <c r="K99" s="226"/>
      <c r="L99" s="226"/>
      <c r="M99" s="226"/>
      <c r="N99" s="226"/>
      <c r="O99" s="226"/>
      <c r="P99" s="226"/>
      <c r="Q99" s="226"/>
      <c r="R99" s="226"/>
      <c r="S99" s="226"/>
      <c r="T99" s="226"/>
      <c r="U99" s="226"/>
      <c r="V99" s="226"/>
      <c r="W99" s="226"/>
      <c r="X99" s="226"/>
      <c r="Y99" s="226"/>
      <c r="Z99" s="226"/>
      <c r="AA99" s="226"/>
      <c r="AB99" s="226"/>
      <c r="AC99" s="226"/>
      <c r="AD99" s="226"/>
      <c r="AE99" s="226"/>
      <c r="AF99" s="226"/>
      <c r="AG99" s="226"/>
      <c r="AH99" s="226"/>
      <c r="AI99" s="226"/>
      <c r="AJ99" s="226"/>
      <c r="AK99" s="226"/>
      <c r="AL99" s="226"/>
      <c r="AM99" s="226"/>
      <c r="AN99" s="226"/>
      <c r="AO99" s="226"/>
      <c r="AP99" s="226"/>
      <c r="AQ99" s="226"/>
      <c r="AR99" s="226"/>
      <c r="AS99" s="226"/>
      <c r="AT99" s="226"/>
      <c r="AU99" s="226"/>
      <c r="AV99" s="226"/>
      <c r="AW99" s="226"/>
      <c r="AX99" s="226"/>
      <c r="AY99" s="226"/>
      <c r="AZ99" s="226"/>
      <c r="BA99" s="226"/>
      <c r="BB99" s="226"/>
      <c r="BC99" s="226"/>
      <c r="BD99" s="226"/>
      <c r="BE99" s="226"/>
      <c r="BF99" s="226"/>
      <c r="BG99" s="226"/>
      <c r="BH99" s="226"/>
      <c r="BI99" s="226"/>
      <c r="BJ99" s="226"/>
      <c r="BK99" s="226"/>
      <c r="BL99" s="226"/>
      <c r="BM99" s="226"/>
      <c r="BN99" s="226"/>
      <c r="BO99" s="226"/>
      <c r="BP99" s="226"/>
      <c r="BQ99" s="226"/>
      <c r="BR99" s="226"/>
      <c r="BS99" s="226"/>
      <c r="BT99" s="226"/>
      <c r="BU99" s="226"/>
      <c r="BV99" s="226"/>
      <c r="BW99" s="226"/>
      <c r="BX99" s="226"/>
      <c r="BY99" s="226"/>
      <c r="BZ99" s="226"/>
      <c r="CA99" s="226"/>
      <c r="CB99" s="226"/>
      <c r="CC99" s="226"/>
      <c r="CD99" s="226"/>
      <c r="CE99" s="226"/>
      <c r="CF99" s="226"/>
      <c r="CG99" s="226"/>
      <c r="CH99" s="226"/>
      <c r="CI99" s="226"/>
      <c r="CJ99" s="226"/>
      <c r="CK99" s="226"/>
      <c r="CL99" s="226"/>
      <c r="CM99" s="226"/>
      <c r="CN99" s="226"/>
    </row>
    <row r="100" spans="1:92" x14ac:dyDescent="0.25">
      <c r="A100" s="226" t="s">
        <v>550</v>
      </c>
      <c r="B100" s="226" t="s">
        <v>551</v>
      </c>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c r="AX100" s="226"/>
      <c r="AY100" s="226"/>
      <c r="AZ100" s="226"/>
      <c r="BA100" s="226"/>
      <c r="BB100" s="226"/>
      <c r="BC100" s="226"/>
      <c r="BD100" s="226"/>
      <c r="BE100" s="226"/>
      <c r="BF100" s="226"/>
      <c r="BG100" s="226"/>
      <c r="BH100" s="226"/>
      <c r="BI100" s="226"/>
      <c r="BJ100" s="226"/>
      <c r="BK100" s="226"/>
      <c r="BL100" s="226"/>
      <c r="BM100" s="226"/>
      <c r="BN100" s="226"/>
      <c r="BO100" s="226"/>
      <c r="BP100" s="226"/>
      <c r="BQ100" s="226"/>
      <c r="BR100" s="226"/>
      <c r="BS100" s="226"/>
      <c r="BT100" s="226"/>
      <c r="BU100" s="226"/>
      <c r="BV100" s="226"/>
      <c r="BW100" s="226"/>
      <c r="BX100" s="226"/>
      <c r="BY100" s="226"/>
      <c r="BZ100" s="226"/>
      <c r="CA100" s="226"/>
      <c r="CB100" s="226"/>
      <c r="CC100" s="226"/>
      <c r="CD100" s="226"/>
      <c r="CE100" s="226"/>
      <c r="CF100" s="226"/>
      <c r="CG100" s="226"/>
      <c r="CH100" s="226"/>
      <c r="CI100" s="226"/>
      <c r="CJ100" s="226"/>
      <c r="CK100" s="226"/>
      <c r="CL100" s="226"/>
      <c r="CM100" s="226"/>
      <c r="CN100" s="226"/>
    </row>
    <row r="101" spans="1:92" x14ac:dyDescent="0.25">
      <c r="A101" s="226" t="s">
        <v>552</v>
      </c>
      <c r="B101" s="226"/>
      <c r="C101" s="226"/>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6"/>
      <c r="AB101" s="226"/>
      <c r="AC101" s="226"/>
      <c r="AD101" s="226"/>
      <c r="AE101" s="226"/>
      <c r="AF101" s="226"/>
      <c r="AG101" s="226"/>
      <c r="AH101" s="226"/>
      <c r="AI101" s="226"/>
      <c r="AJ101" s="226"/>
      <c r="AK101" s="226"/>
      <c r="AL101" s="226"/>
      <c r="AM101" s="226"/>
      <c r="AN101" s="226"/>
      <c r="AO101" s="226"/>
      <c r="AP101" s="226"/>
      <c r="AQ101" s="226"/>
      <c r="AR101" s="226"/>
      <c r="AS101" s="226"/>
      <c r="AT101" s="226"/>
      <c r="AU101" s="226"/>
      <c r="AV101" s="226"/>
      <c r="AW101" s="226"/>
      <c r="AX101" s="226"/>
      <c r="AY101" s="226"/>
      <c r="AZ101" s="226"/>
      <c r="BA101" s="226"/>
      <c r="BB101" s="226"/>
      <c r="BC101" s="226"/>
      <c r="BD101" s="226"/>
      <c r="BE101" s="226"/>
      <c r="BF101" s="226"/>
      <c r="BG101" s="226"/>
      <c r="BH101" s="226"/>
      <c r="BI101" s="226"/>
      <c r="BJ101" s="226"/>
      <c r="BK101" s="226"/>
      <c r="BL101" s="226"/>
      <c r="BM101" s="226"/>
      <c r="BN101" s="226"/>
      <c r="BO101" s="226"/>
      <c r="BP101" s="226"/>
      <c r="BQ101" s="226"/>
      <c r="BR101" s="226"/>
      <c r="BS101" s="226"/>
      <c r="BT101" s="226"/>
      <c r="BU101" s="226"/>
      <c r="BV101" s="226"/>
      <c r="BW101" s="226"/>
      <c r="BX101" s="226"/>
      <c r="BY101" s="226"/>
      <c r="BZ101" s="226"/>
      <c r="CA101" s="226"/>
      <c r="CB101" s="226"/>
      <c r="CC101" s="226"/>
      <c r="CD101" s="226"/>
      <c r="CE101" s="226"/>
      <c r="CF101" s="226"/>
      <c r="CG101" s="226"/>
      <c r="CH101" s="226"/>
      <c r="CI101" s="226"/>
      <c r="CJ101" s="226"/>
      <c r="CK101" s="226"/>
      <c r="CL101" s="226"/>
      <c r="CM101" s="226"/>
      <c r="CN101" s="226"/>
    </row>
    <row r="102" spans="1:92" x14ac:dyDescent="0.25">
      <c r="A102" s="226" t="s">
        <v>553</v>
      </c>
      <c r="B102" s="226"/>
      <c r="C102" s="226"/>
      <c r="D102" s="226"/>
      <c r="E102" s="226"/>
      <c r="F102" s="226"/>
      <c r="G102" s="226"/>
      <c r="H102" s="226"/>
      <c r="I102" s="226"/>
      <c r="J102" s="226"/>
      <c r="K102" s="226"/>
      <c r="L102" s="226"/>
      <c r="M102" s="226"/>
      <c r="N102" s="226"/>
      <c r="O102" s="226"/>
      <c r="P102" s="226"/>
      <c r="Q102" s="226"/>
      <c r="R102" s="226"/>
      <c r="S102" s="226"/>
      <c r="T102" s="226"/>
      <c r="U102" s="226"/>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6"/>
      <c r="AZ102" s="226"/>
      <c r="BA102" s="226"/>
      <c r="BB102" s="226"/>
      <c r="BC102" s="226"/>
      <c r="BD102" s="226"/>
      <c r="BE102" s="226"/>
      <c r="BF102" s="226"/>
      <c r="BG102" s="226"/>
      <c r="BH102" s="226"/>
      <c r="BI102" s="226"/>
      <c r="BJ102" s="226"/>
      <c r="BK102" s="226"/>
      <c r="BL102" s="226"/>
      <c r="BM102" s="226"/>
      <c r="BN102" s="226"/>
      <c r="BO102" s="226"/>
      <c r="BP102" s="226"/>
      <c r="BQ102" s="226"/>
      <c r="BR102" s="226"/>
      <c r="BS102" s="226"/>
      <c r="BT102" s="226"/>
      <c r="BU102" s="226"/>
      <c r="BV102" s="226"/>
      <c r="BW102" s="226"/>
      <c r="BX102" s="226"/>
      <c r="BY102" s="226"/>
      <c r="BZ102" s="226"/>
      <c r="CA102" s="226"/>
      <c r="CB102" s="226"/>
      <c r="CC102" s="226"/>
      <c r="CD102" s="226"/>
      <c r="CE102" s="226"/>
      <c r="CF102" s="226"/>
      <c r="CG102" s="226"/>
      <c r="CH102" s="226"/>
      <c r="CI102" s="226"/>
      <c r="CJ102" s="226"/>
      <c r="CK102" s="226"/>
      <c r="CL102" s="226"/>
      <c r="CM102" s="226"/>
      <c r="CN102" s="226"/>
    </row>
    <row r="103" spans="1:92" x14ac:dyDescent="0.25">
      <c r="A103" s="226" t="s">
        <v>554</v>
      </c>
      <c r="B103" s="226"/>
      <c r="C103" s="226"/>
      <c r="D103" s="226"/>
      <c r="E103" s="226"/>
      <c r="F103" s="226"/>
      <c r="G103" s="226"/>
      <c r="H103" s="226"/>
      <c r="I103" s="226"/>
      <c r="J103" s="226"/>
      <c r="K103" s="226"/>
      <c r="L103" s="226"/>
      <c r="M103" s="226"/>
      <c r="N103" s="226"/>
      <c r="O103" s="226"/>
      <c r="P103" s="226"/>
      <c r="Q103" s="226"/>
      <c r="R103" s="226"/>
      <c r="S103" s="226"/>
      <c r="T103" s="226"/>
      <c r="U103" s="226"/>
      <c r="V103" s="226"/>
      <c r="W103" s="226"/>
      <c r="X103" s="226"/>
      <c r="Y103" s="226"/>
      <c r="Z103" s="226"/>
      <c r="AA103" s="226"/>
      <c r="AB103" s="226"/>
      <c r="AC103" s="226"/>
      <c r="AD103" s="226"/>
      <c r="AE103" s="226"/>
      <c r="AF103" s="226"/>
      <c r="AG103" s="226"/>
      <c r="AH103" s="226"/>
      <c r="AI103" s="226"/>
      <c r="AJ103" s="226"/>
      <c r="AK103" s="226"/>
      <c r="AL103" s="226"/>
      <c r="AM103" s="226"/>
      <c r="AN103" s="226"/>
      <c r="AO103" s="226"/>
      <c r="AP103" s="226"/>
      <c r="AQ103" s="226"/>
      <c r="AR103" s="226"/>
      <c r="AS103" s="226"/>
      <c r="AT103" s="226"/>
      <c r="AU103" s="226"/>
      <c r="AV103" s="226"/>
      <c r="AW103" s="226"/>
      <c r="AX103" s="226"/>
      <c r="AY103" s="226"/>
      <c r="AZ103" s="226"/>
      <c r="BA103" s="226"/>
      <c r="BB103" s="226"/>
      <c r="BC103" s="226"/>
      <c r="BD103" s="226"/>
      <c r="BE103" s="226"/>
      <c r="BF103" s="226"/>
      <c r="BG103" s="226"/>
      <c r="BH103" s="226"/>
      <c r="BI103" s="226"/>
      <c r="BJ103" s="226"/>
      <c r="BK103" s="226"/>
      <c r="BL103" s="226"/>
      <c r="BM103" s="226"/>
      <c r="BN103" s="226"/>
      <c r="BO103" s="226"/>
      <c r="BP103" s="226"/>
      <c r="BQ103" s="226"/>
      <c r="BR103" s="226"/>
      <c r="BS103" s="226"/>
      <c r="BT103" s="226"/>
      <c r="BU103" s="226"/>
      <c r="BV103" s="226"/>
      <c r="BW103" s="226"/>
      <c r="BX103" s="226"/>
      <c r="BY103" s="226"/>
      <c r="BZ103" s="226"/>
      <c r="CA103" s="226"/>
      <c r="CB103" s="226"/>
      <c r="CC103" s="226"/>
      <c r="CD103" s="226"/>
      <c r="CE103" s="226"/>
      <c r="CF103" s="226"/>
      <c r="CG103" s="226"/>
      <c r="CH103" s="226"/>
      <c r="CI103" s="226"/>
      <c r="CJ103" s="226"/>
      <c r="CK103" s="226"/>
      <c r="CL103" s="226"/>
      <c r="CM103" s="226"/>
      <c r="CN103" s="226"/>
    </row>
    <row r="104" spans="1:92" x14ac:dyDescent="0.25">
      <c r="A104" s="226" t="s">
        <v>346</v>
      </c>
      <c r="B104" s="226" t="s">
        <v>194</v>
      </c>
      <c r="C104" s="226" t="s">
        <v>347</v>
      </c>
      <c r="D104" s="226" t="s">
        <v>160</v>
      </c>
      <c r="E104" s="226"/>
      <c r="F104" s="226"/>
      <c r="G104" s="226"/>
      <c r="H104" s="226"/>
      <c r="I104" s="226"/>
      <c r="J104" s="226"/>
      <c r="K104" s="226"/>
      <c r="L104" s="226"/>
      <c r="M104" s="226"/>
      <c r="N104" s="226"/>
      <c r="O104" s="226"/>
      <c r="P104" s="226"/>
      <c r="Q104" s="226"/>
      <c r="R104" s="226"/>
      <c r="S104" s="226"/>
      <c r="T104" s="226"/>
      <c r="U104" s="226"/>
      <c r="V104" s="226"/>
      <c r="W104" s="226"/>
      <c r="X104" s="226"/>
      <c r="Y104" s="226"/>
      <c r="Z104" s="226"/>
      <c r="AA104" s="226"/>
      <c r="AB104" s="226"/>
      <c r="AC104" s="226"/>
      <c r="AD104" s="226"/>
      <c r="AE104" s="226"/>
      <c r="AF104" s="226"/>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6"/>
      <c r="CB104" s="226"/>
      <c r="CC104" s="226"/>
      <c r="CD104" s="226"/>
      <c r="CE104" s="226"/>
      <c r="CF104" s="226"/>
      <c r="CG104" s="226"/>
      <c r="CH104" s="226"/>
      <c r="CI104" s="226"/>
      <c r="CJ104" s="226"/>
      <c r="CK104" s="226"/>
      <c r="CL104" s="226"/>
      <c r="CM104" s="226"/>
      <c r="CN104" s="226"/>
    </row>
    <row r="105" spans="1:92" x14ac:dyDescent="0.25">
      <c r="A105" s="226" t="s">
        <v>499</v>
      </c>
      <c r="B105" s="226" t="s">
        <v>497</v>
      </c>
      <c r="C105" s="226" t="s">
        <v>498</v>
      </c>
      <c r="D105" s="226">
        <v>1000</v>
      </c>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row>
    <row r="106" spans="1:92" x14ac:dyDescent="0.25">
      <c r="A106" s="226" t="s">
        <v>511</v>
      </c>
      <c r="B106" s="226" t="s">
        <v>509</v>
      </c>
      <c r="C106" s="226" t="s">
        <v>510</v>
      </c>
      <c r="D106" s="226">
        <v>1500</v>
      </c>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row>
    <row r="107" spans="1:92" x14ac:dyDescent="0.25">
      <c r="A107" s="226" t="s">
        <v>475</v>
      </c>
      <c r="B107" s="226" t="s">
        <v>473</v>
      </c>
      <c r="C107" s="226" t="s">
        <v>474</v>
      </c>
      <c r="D107" s="226">
        <v>500</v>
      </c>
      <c r="E107" s="226"/>
      <c r="F107" s="226"/>
      <c r="G107" s="226"/>
      <c r="H107" s="226"/>
      <c r="I107" s="226"/>
      <c r="J107" s="226"/>
      <c r="K107" s="226"/>
      <c r="L107" s="226"/>
      <c r="M107" s="226"/>
      <c r="N107" s="226"/>
      <c r="O107" s="226"/>
      <c r="P107" s="226"/>
      <c r="Q107" s="226"/>
      <c r="R107" s="226"/>
      <c r="S107" s="226"/>
      <c r="T107" s="226"/>
      <c r="U107" s="226"/>
      <c r="V107" s="226"/>
      <c r="W107" s="226"/>
      <c r="X107" s="226"/>
      <c r="Y107" s="226"/>
      <c r="Z107" s="226"/>
      <c r="AA107" s="226"/>
      <c r="AB107" s="226"/>
      <c r="AC107" s="226"/>
      <c r="AD107" s="226"/>
      <c r="AE107" s="226"/>
      <c r="AF107" s="226"/>
      <c r="AG107" s="226"/>
      <c r="AH107" s="226"/>
      <c r="AI107" s="226"/>
      <c r="AJ107" s="226"/>
      <c r="AK107" s="226"/>
      <c r="AL107" s="226"/>
      <c r="AM107" s="226"/>
      <c r="AN107" s="226"/>
      <c r="AO107" s="226"/>
      <c r="AP107" s="226"/>
      <c r="AQ107" s="226"/>
      <c r="AR107" s="226"/>
      <c r="AS107" s="226"/>
      <c r="AT107" s="226"/>
      <c r="AU107" s="226"/>
      <c r="AV107" s="226"/>
      <c r="AW107" s="226"/>
      <c r="AX107" s="226"/>
      <c r="AY107" s="226"/>
      <c r="AZ107" s="226"/>
      <c r="BA107" s="226"/>
      <c r="BB107" s="226"/>
      <c r="BC107" s="226"/>
      <c r="BD107" s="226"/>
      <c r="BE107" s="226"/>
      <c r="BF107" s="226"/>
      <c r="BG107" s="226"/>
      <c r="BH107" s="226"/>
      <c r="BI107" s="226"/>
      <c r="BJ107" s="226"/>
      <c r="BK107" s="226"/>
      <c r="BL107" s="226"/>
      <c r="BM107" s="226"/>
      <c r="BN107" s="226"/>
      <c r="BO107" s="226"/>
      <c r="BP107" s="226"/>
      <c r="BQ107" s="226"/>
      <c r="BR107" s="226"/>
      <c r="BS107" s="226"/>
      <c r="BT107" s="226"/>
      <c r="BU107" s="226"/>
      <c r="BV107" s="226"/>
      <c r="BW107" s="226"/>
      <c r="BX107" s="226"/>
      <c r="BY107" s="226"/>
      <c r="BZ107" s="226"/>
      <c r="CA107" s="226"/>
      <c r="CB107" s="226"/>
      <c r="CC107" s="226"/>
      <c r="CD107" s="226"/>
      <c r="CE107" s="226"/>
      <c r="CF107" s="226"/>
      <c r="CG107" s="226"/>
      <c r="CH107" s="226"/>
      <c r="CI107" s="226"/>
      <c r="CJ107" s="226"/>
      <c r="CK107" s="226"/>
      <c r="CL107" s="226"/>
      <c r="CM107" s="226"/>
      <c r="CN107" s="226"/>
    </row>
    <row r="108" spans="1:92" x14ac:dyDescent="0.25">
      <c r="A108" s="226" t="s">
        <v>487</v>
      </c>
      <c r="B108" s="226" t="s">
        <v>485</v>
      </c>
      <c r="C108" s="226" t="s">
        <v>486</v>
      </c>
      <c r="D108" s="226">
        <v>750</v>
      </c>
      <c r="E108" s="226"/>
      <c r="F108" s="226"/>
      <c r="G108" s="226"/>
      <c r="H108" s="226"/>
      <c r="I108" s="226"/>
      <c r="J108" s="226"/>
      <c r="K108" s="226"/>
      <c r="L108" s="226"/>
      <c r="M108" s="226"/>
      <c r="N108" s="226"/>
      <c r="O108" s="226"/>
      <c r="P108" s="226"/>
      <c r="Q108" s="226"/>
      <c r="R108" s="226"/>
      <c r="S108" s="226"/>
      <c r="T108" s="226"/>
      <c r="U108" s="226"/>
      <c r="V108" s="226"/>
      <c r="W108" s="226"/>
      <c r="X108" s="226"/>
      <c r="Y108" s="226"/>
      <c r="Z108" s="226"/>
      <c r="AA108" s="226"/>
      <c r="AB108" s="226"/>
      <c r="AC108" s="226"/>
      <c r="AD108" s="226"/>
      <c r="AE108" s="226"/>
      <c r="AF108" s="226"/>
      <c r="AG108" s="226"/>
      <c r="AH108" s="226"/>
      <c r="AI108" s="226"/>
      <c r="AJ108" s="226"/>
      <c r="AK108" s="226"/>
      <c r="AL108" s="226"/>
      <c r="AM108" s="226"/>
      <c r="AN108" s="226"/>
      <c r="AO108" s="226"/>
      <c r="AP108" s="226"/>
      <c r="AQ108" s="226"/>
      <c r="AR108" s="226"/>
      <c r="AS108" s="226"/>
      <c r="AT108" s="226"/>
      <c r="AU108" s="226"/>
      <c r="AV108" s="226"/>
      <c r="AW108" s="226"/>
      <c r="AX108" s="226"/>
      <c r="AY108" s="226"/>
      <c r="AZ108" s="226"/>
      <c r="BA108" s="226"/>
      <c r="BB108" s="226"/>
      <c r="BC108" s="226"/>
      <c r="BD108" s="226"/>
      <c r="BE108" s="226"/>
      <c r="BF108" s="226"/>
      <c r="BG108" s="226"/>
      <c r="BH108" s="226"/>
      <c r="BI108" s="226"/>
      <c r="BJ108" s="226"/>
      <c r="BK108" s="226"/>
      <c r="BL108" s="226"/>
      <c r="BM108" s="226"/>
      <c r="BN108" s="226"/>
      <c r="BO108" s="226"/>
      <c r="BP108" s="226"/>
      <c r="BQ108" s="226"/>
      <c r="BR108" s="226"/>
      <c r="BS108" s="226"/>
      <c r="BT108" s="226"/>
      <c r="BU108" s="226"/>
      <c r="BV108" s="226"/>
      <c r="BW108" s="226"/>
      <c r="BX108" s="226"/>
      <c r="BY108" s="226"/>
      <c r="BZ108" s="226"/>
      <c r="CA108" s="226"/>
      <c r="CB108" s="226"/>
      <c r="CC108" s="226"/>
      <c r="CD108" s="226"/>
      <c r="CE108" s="226"/>
      <c r="CF108" s="226"/>
      <c r="CG108" s="226"/>
      <c r="CH108" s="226"/>
      <c r="CI108" s="226"/>
      <c r="CJ108" s="226"/>
      <c r="CK108" s="226"/>
      <c r="CL108" s="226"/>
      <c r="CM108" s="226"/>
      <c r="CN108" s="226"/>
    </row>
    <row r="109" spans="1:92" x14ac:dyDescent="0.25">
      <c r="A109" s="226" t="s">
        <v>490</v>
      </c>
      <c r="B109" s="226" t="s">
        <v>488</v>
      </c>
      <c r="C109" s="226" t="s">
        <v>489</v>
      </c>
      <c r="D109" s="226">
        <v>750</v>
      </c>
      <c r="E109" s="226"/>
      <c r="F109" s="226"/>
      <c r="G109" s="226"/>
      <c r="H109" s="226"/>
      <c r="I109" s="226"/>
      <c r="J109" s="226"/>
      <c r="K109" s="226"/>
      <c r="L109" s="226"/>
      <c r="M109" s="226"/>
      <c r="N109" s="226"/>
      <c r="O109" s="226"/>
      <c r="P109" s="226"/>
      <c r="Q109" s="226"/>
      <c r="R109" s="226"/>
      <c r="S109" s="226"/>
      <c r="T109" s="226"/>
      <c r="U109" s="226"/>
      <c r="V109" s="226"/>
      <c r="W109" s="226"/>
      <c r="X109" s="226"/>
      <c r="Y109" s="226"/>
      <c r="Z109" s="226"/>
      <c r="AA109" s="226"/>
      <c r="AB109" s="226"/>
      <c r="AC109" s="226"/>
      <c r="AD109" s="226"/>
      <c r="AE109" s="226"/>
      <c r="AF109" s="226"/>
      <c r="AG109" s="226"/>
      <c r="AH109" s="226"/>
      <c r="AI109" s="226"/>
      <c r="AJ109" s="226"/>
      <c r="AK109" s="226"/>
      <c r="AL109" s="226"/>
      <c r="AM109" s="226"/>
      <c r="AN109" s="226"/>
      <c r="AO109" s="226"/>
      <c r="AP109" s="226"/>
      <c r="AQ109" s="226"/>
      <c r="AR109" s="226"/>
      <c r="AS109" s="226"/>
      <c r="AT109" s="226"/>
      <c r="AU109" s="226"/>
      <c r="AV109" s="226"/>
      <c r="AW109" s="226"/>
      <c r="AX109" s="226"/>
      <c r="AY109" s="226"/>
      <c r="AZ109" s="226"/>
      <c r="BA109" s="226"/>
      <c r="BB109" s="226"/>
      <c r="BC109" s="226"/>
      <c r="BD109" s="226"/>
      <c r="BE109" s="226"/>
      <c r="BF109" s="226"/>
      <c r="BG109" s="226"/>
      <c r="BH109" s="226"/>
      <c r="BI109" s="226"/>
      <c r="BJ109" s="226"/>
      <c r="BK109" s="226"/>
      <c r="BL109" s="226"/>
      <c r="BM109" s="226"/>
      <c r="BN109" s="226"/>
      <c r="BO109" s="226"/>
      <c r="BP109" s="226"/>
      <c r="BQ109" s="226"/>
      <c r="BR109" s="226"/>
      <c r="BS109" s="226"/>
      <c r="BT109" s="226"/>
      <c r="BU109" s="226"/>
      <c r="BV109" s="226"/>
      <c r="BW109" s="226"/>
      <c r="BX109" s="226"/>
      <c r="BY109" s="226"/>
      <c r="BZ109" s="226"/>
      <c r="CA109" s="226"/>
      <c r="CB109" s="226"/>
      <c r="CC109" s="226"/>
      <c r="CD109" s="226"/>
      <c r="CE109" s="226"/>
      <c r="CF109" s="226"/>
      <c r="CG109" s="226"/>
      <c r="CH109" s="226"/>
      <c r="CI109" s="226"/>
      <c r="CJ109" s="226"/>
      <c r="CK109" s="226"/>
      <c r="CL109" s="226"/>
      <c r="CM109" s="226"/>
      <c r="CN109" s="226"/>
    </row>
    <row r="110" spans="1:92" x14ac:dyDescent="0.25">
      <c r="A110" s="226" t="s">
        <v>206</v>
      </c>
      <c r="B110" s="226" t="s">
        <v>399</v>
      </c>
      <c r="C110" s="226" t="s">
        <v>452</v>
      </c>
      <c r="D110" s="226">
        <v>100</v>
      </c>
      <c r="E110" s="226"/>
      <c r="F110" s="226"/>
      <c r="G110" s="226"/>
      <c r="H110" s="226"/>
      <c r="I110" s="226"/>
      <c r="J110" s="226"/>
      <c r="K110" s="226"/>
      <c r="L110" s="226"/>
      <c r="M110" s="226"/>
      <c r="N110" s="226"/>
      <c r="O110" s="226"/>
      <c r="P110" s="226"/>
      <c r="Q110" s="226"/>
      <c r="R110" s="226"/>
      <c r="S110" s="226"/>
      <c r="T110" s="226"/>
      <c r="U110" s="226"/>
      <c r="V110" s="226"/>
      <c r="W110" s="226"/>
      <c r="X110" s="226"/>
      <c r="Y110" s="226"/>
      <c r="Z110" s="226"/>
      <c r="AA110" s="226"/>
      <c r="AB110" s="226"/>
      <c r="AC110" s="226"/>
      <c r="AD110" s="226"/>
      <c r="AE110" s="226"/>
      <c r="AF110" s="226"/>
      <c r="AG110" s="226"/>
      <c r="AH110" s="226"/>
      <c r="AI110" s="226"/>
      <c r="AJ110" s="226"/>
      <c r="AK110" s="226"/>
      <c r="AL110" s="226"/>
      <c r="AM110" s="226"/>
      <c r="AN110" s="226"/>
      <c r="AO110" s="226"/>
      <c r="AP110" s="226"/>
      <c r="AQ110" s="226"/>
      <c r="AR110" s="226"/>
      <c r="AS110" s="226"/>
      <c r="AT110" s="226"/>
      <c r="AU110" s="226"/>
      <c r="AV110" s="226"/>
      <c r="AW110" s="226"/>
      <c r="AX110" s="226"/>
      <c r="AY110" s="226"/>
      <c r="AZ110" s="226"/>
      <c r="BA110" s="226"/>
      <c r="BB110" s="226"/>
      <c r="BC110" s="226"/>
      <c r="BD110" s="226"/>
      <c r="BE110" s="226"/>
      <c r="BF110" s="226"/>
      <c r="BG110" s="226"/>
      <c r="BH110" s="226"/>
      <c r="BI110" s="226"/>
      <c r="BJ110" s="226"/>
      <c r="BK110" s="226"/>
      <c r="BL110" s="226"/>
      <c r="BM110" s="226"/>
      <c r="BN110" s="226"/>
      <c r="BO110" s="226"/>
      <c r="BP110" s="226"/>
      <c r="BQ110" s="226"/>
      <c r="BR110" s="226"/>
      <c r="BS110" s="226"/>
      <c r="BT110" s="226"/>
      <c r="BU110" s="226"/>
      <c r="BV110" s="226"/>
      <c r="BW110" s="226"/>
      <c r="BX110" s="226"/>
      <c r="BY110" s="226"/>
      <c r="BZ110" s="226"/>
      <c r="CA110" s="226"/>
      <c r="CB110" s="226"/>
      <c r="CC110" s="226"/>
      <c r="CD110" s="226"/>
      <c r="CE110" s="226"/>
      <c r="CF110" s="226"/>
      <c r="CG110" s="226"/>
      <c r="CH110" s="226"/>
      <c r="CI110" s="226"/>
      <c r="CJ110" s="226"/>
      <c r="CK110" s="226"/>
      <c r="CL110" s="226"/>
      <c r="CM110" s="226"/>
      <c r="CN110" s="226"/>
    </row>
    <row r="111" spans="1:92" x14ac:dyDescent="0.25">
      <c r="A111" s="226" t="s">
        <v>455</v>
      </c>
      <c r="B111" s="226" t="s">
        <v>453</v>
      </c>
      <c r="C111" s="226" t="s">
        <v>454</v>
      </c>
      <c r="D111" s="226">
        <v>100</v>
      </c>
      <c r="E111" s="226"/>
      <c r="F111" s="226"/>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6"/>
      <c r="AY111" s="226"/>
      <c r="AZ111" s="226"/>
      <c r="BA111" s="226"/>
      <c r="BB111" s="226"/>
      <c r="BC111" s="226"/>
      <c r="BD111" s="226"/>
      <c r="BE111" s="226"/>
      <c r="BF111" s="226"/>
      <c r="BG111" s="226"/>
      <c r="BH111" s="226"/>
      <c r="BI111" s="226"/>
      <c r="BJ111" s="226"/>
      <c r="BK111" s="226"/>
      <c r="BL111" s="226"/>
      <c r="BM111" s="226"/>
      <c r="BN111" s="226"/>
      <c r="BO111" s="226"/>
      <c r="BP111" s="226"/>
      <c r="BQ111" s="226"/>
      <c r="BR111" s="226"/>
      <c r="BS111" s="226"/>
      <c r="BT111" s="226"/>
      <c r="BU111" s="226"/>
      <c r="BV111" s="226"/>
      <c r="BW111" s="226"/>
      <c r="BX111" s="226"/>
      <c r="BY111" s="226"/>
      <c r="BZ111" s="226"/>
      <c r="CA111" s="226"/>
      <c r="CB111" s="226"/>
      <c r="CC111" s="226"/>
      <c r="CD111" s="226"/>
      <c r="CE111" s="226"/>
      <c r="CF111" s="226"/>
      <c r="CG111" s="226"/>
      <c r="CH111" s="226"/>
      <c r="CI111" s="226"/>
      <c r="CJ111" s="226"/>
      <c r="CK111" s="226"/>
      <c r="CL111" s="226"/>
      <c r="CM111" s="226"/>
      <c r="CN111" s="226"/>
    </row>
    <row r="112" spans="1:92" x14ac:dyDescent="0.25">
      <c r="A112" s="226" t="s">
        <v>207</v>
      </c>
      <c r="B112" s="226" t="s">
        <v>413</v>
      </c>
      <c r="C112" s="226" t="s">
        <v>456</v>
      </c>
      <c r="D112" s="226">
        <v>100</v>
      </c>
      <c r="E112" s="226"/>
      <c r="F112" s="226"/>
      <c r="G112" s="226"/>
      <c r="H112" s="226"/>
      <c r="I112" s="226"/>
      <c r="J112" s="226"/>
      <c r="K112" s="226"/>
      <c r="L112" s="226"/>
      <c r="M112" s="226"/>
      <c r="N112" s="226"/>
      <c r="O112" s="226"/>
      <c r="P112" s="226"/>
      <c r="Q112" s="226"/>
      <c r="R112" s="226"/>
      <c r="S112" s="226"/>
      <c r="T112" s="226"/>
      <c r="U112" s="226"/>
      <c r="V112" s="226"/>
      <c r="W112" s="226"/>
      <c r="X112" s="226"/>
      <c r="Y112" s="226"/>
      <c r="Z112" s="226"/>
      <c r="AA112" s="226"/>
      <c r="AB112" s="226"/>
      <c r="AC112" s="226"/>
      <c r="AD112" s="226"/>
      <c r="AE112" s="226"/>
      <c r="AF112" s="226"/>
      <c r="AG112" s="226"/>
      <c r="AH112" s="226"/>
      <c r="AI112" s="226"/>
      <c r="AJ112" s="226"/>
      <c r="AK112" s="226"/>
      <c r="AL112" s="226"/>
      <c r="AM112" s="226"/>
      <c r="AN112" s="226"/>
      <c r="AO112" s="226"/>
      <c r="AP112" s="226"/>
      <c r="AQ112" s="226"/>
      <c r="AR112" s="226"/>
      <c r="AS112" s="226"/>
      <c r="AT112" s="226"/>
      <c r="AU112" s="226"/>
      <c r="AV112" s="226"/>
      <c r="AW112" s="226"/>
      <c r="AX112" s="226"/>
      <c r="AY112" s="226"/>
      <c r="AZ112" s="226"/>
      <c r="BA112" s="226"/>
      <c r="BB112" s="226"/>
      <c r="BC112" s="226"/>
      <c r="BD112" s="226"/>
      <c r="BE112" s="226"/>
      <c r="BF112" s="226"/>
      <c r="BG112" s="226"/>
      <c r="BH112" s="226"/>
      <c r="BI112" s="226"/>
      <c r="BJ112" s="226"/>
      <c r="BK112" s="226"/>
      <c r="BL112" s="226"/>
      <c r="BM112" s="226"/>
      <c r="BN112" s="226"/>
      <c r="BO112" s="226"/>
      <c r="BP112" s="226"/>
      <c r="BQ112" s="226"/>
      <c r="BR112" s="226"/>
      <c r="BS112" s="226"/>
      <c r="BT112" s="226"/>
      <c r="BU112" s="226"/>
      <c r="BV112" s="226"/>
      <c r="BW112" s="226"/>
      <c r="BX112" s="226"/>
      <c r="BY112" s="226"/>
      <c r="BZ112" s="226"/>
      <c r="CA112" s="226"/>
      <c r="CB112" s="226"/>
      <c r="CC112" s="226"/>
      <c r="CD112" s="226"/>
      <c r="CE112" s="226"/>
      <c r="CF112" s="226"/>
      <c r="CG112" s="226"/>
      <c r="CH112" s="226"/>
      <c r="CI112" s="226"/>
      <c r="CJ112" s="226"/>
      <c r="CK112" s="226"/>
      <c r="CL112" s="226"/>
      <c r="CM112" s="226"/>
      <c r="CN112" s="226"/>
    </row>
    <row r="113" spans="1:92" x14ac:dyDescent="0.25">
      <c r="A113" s="226" t="s">
        <v>355</v>
      </c>
      <c r="B113" s="226" t="s">
        <v>423</v>
      </c>
      <c r="C113" s="226" t="s">
        <v>457</v>
      </c>
      <c r="D113" s="226">
        <v>100</v>
      </c>
      <c r="E113" s="226"/>
      <c r="F113" s="226"/>
      <c r="G113" s="226"/>
      <c r="H113" s="226"/>
      <c r="I113" s="226"/>
      <c r="J113" s="226"/>
      <c r="K113" s="226"/>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226"/>
      <c r="AM113" s="226"/>
      <c r="AN113" s="226"/>
      <c r="AO113" s="226"/>
      <c r="AP113" s="226"/>
      <c r="AQ113" s="226"/>
      <c r="AR113" s="226"/>
      <c r="AS113" s="226"/>
      <c r="AT113" s="226"/>
      <c r="AU113" s="226"/>
      <c r="AV113" s="226"/>
      <c r="AW113" s="226"/>
      <c r="AX113" s="226"/>
      <c r="AY113" s="226"/>
      <c r="AZ113" s="226"/>
      <c r="BA113" s="226"/>
      <c r="BB113" s="226"/>
      <c r="BC113" s="226"/>
      <c r="BD113" s="226"/>
      <c r="BE113" s="226"/>
      <c r="BF113" s="226"/>
      <c r="BG113" s="226"/>
      <c r="BH113" s="226"/>
      <c r="BI113" s="226"/>
      <c r="BJ113" s="226"/>
      <c r="BK113" s="226"/>
      <c r="BL113" s="226"/>
      <c r="BM113" s="226"/>
      <c r="BN113" s="226"/>
      <c r="BO113" s="226"/>
      <c r="BP113" s="226"/>
      <c r="BQ113" s="226"/>
      <c r="BR113" s="226"/>
      <c r="BS113" s="226"/>
      <c r="BT113" s="226"/>
      <c r="BU113" s="226"/>
      <c r="BV113" s="226"/>
      <c r="BW113" s="226"/>
      <c r="BX113" s="226"/>
      <c r="BY113" s="226"/>
      <c r="BZ113" s="226"/>
      <c r="CA113" s="226"/>
      <c r="CB113" s="226"/>
      <c r="CC113" s="226"/>
      <c r="CD113" s="226"/>
      <c r="CE113" s="226"/>
      <c r="CF113" s="226"/>
      <c r="CG113" s="226"/>
      <c r="CH113" s="226"/>
      <c r="CI113" s="226"/>
      <c r="CJ113" s="226"/>
      <c r="CK113" s="226"/>
      <c r="CL113" s="226"/>
      <c r="CM113" s="226"/>
      <c r="CN113" s="226"/>
    </row>
    <row r="114" spans="1:92" x14ac:dyDescent="0.25">
      <c r="A114" s="226" t="s">
        <v>438</v>
      </c>
      <c r="B114" s="226" t="s">
        <v>436</v>
      </c>
      <c r="C114" s="226" t="s">
        <v>437</v>
      </c>
      <c r="D114" s="226">
        <v>10</v>
      </c>
      <c r="E114" s="226"/>
      <c r="F114" s="226"/>
      <c r="G114" s="226"/>
      <c r="H114" s="226"/>
      <c r="I114" s="226"/>
      <c r="J114" s="226"/>
      <c r="K114" s="226"/>
      <c r="L114" s="226"/>
      <c r="M114" s="226"/>
      <c r="N114" s="226"/>
      <c r="O114" s="226"/>
      <c r="P114" s="226"/>
      <c r="Q114" s="226"/>
      <c r="R114" s="226"/>
      <c r="S114" s="226"/>
      <c r="T114" s="226"/>
      <c r="U114" s="226"/>
      <c r="V114" s="226"/>
      <c r="W114" s="226"/>
      <c r="X114" s="226"/>
      <c r="Y114" s="226"/>
      <c r="Z114" s="226"/>
      <c r="AA114" s="226"/>
      <c r="AB114" s="226"/>
      <c r="AC114" s="226"/>
      <c r="AD114" s="226"/>
      <c r="AE114" s="226"/>
      <c r="AF114" s="226"/>
      <c r="AG114" s="226"/>
      <c r="AH114" s="226"/>
      <c r="AI114" s="226"/>
      <c r="AJ114" s="226"/>
      <c r="AK114" s="226"/>
      <c r="AL114" s="226"/>
      <c r="AM114" s="226"/>
      <c r="AN114" s="226"/>
      <c r="AO114" s="226"/>
      <c r="AP114" s="226"/>
      <c r="AQ114" s="226"/>
      <c r="AR114" s="226"/>
      <c r="AS114" s="226"/>
      <c r="AT114" s="226"/>
      <c r="AU114" s="226"/>
      <c r="AV114" s="226"/>
      <c r="AW114" s="226"/>
      <c r="AX114" s="226"/>
      <c r="AY114" s="226"/>
      <c r="AZ114" s="226"/>
      <c r="BA114" s="226"/>
      <c r="BB114" s="226"/>
      <c r="BC114" s="226"/>
      <c r="BD114" s="226"/>
      <c r="BE114" s="226"/>
      <c r="BF114" s="226"/>
      <c r="BG114" s="226"/>
      <c r="BH114" s="226"/>
      <c r="BI114" s="226"/>
      <c r="BJ114" s="226"/>
      <c r="BK114" s="226"/>
      <c r="BL114" s="226"/>
      <c r="BM114" s="226"/>
      <c r="BN114" s="226"/>
      <c r="BO114" s="226"/>
      <c r="BP114" s="226"/>
      <c r="BQ114" s="226"/>
      <c r="BR114" s="226"/>
      <c r="BS114" s="226"/>
      <c r="BT114" s="226"/>
      <c r="BU114" s="226"/>
      <c r="BV114" s="226"/>
      <c r="BW114" s="226"/>
      <c r="BX114" s="226"/>
      <c r="BY114" s="226"/>
      <c r="BZ114" s="226"/>
      <c r="CA114" s="226"/>
      <c r="CB114" s="226"/>
      <c r="CC114" s="226"/>
      <c r="CD114" s="226"/>
      <c r="CE114" s="226"/>
      <c r="CF114" s="226"/>
      <c r="CG114" s="226"/>
      <c r="CH114" s="226"/>
      <c r="CI114" s="226"/>
      <c r="CJ114" s="226"/>
      <c r="CK114" s="226"/>
      <c r="CL114" s="226"/>
      <c r="CM114" s="226"/>
      <c r="CN114" s="226"/>
    </row>
    <row r="115" spans="1:92" x14ac:dyDescent="0.25">
      <c r="A115" s="226" t="s">
        <v>195</v>
      </c>
      <c r="B115" s="226" t="s">
        <v>433</v>
      </c>
      <c r="C115" s="226" t="s">
        <v>439</v>
      </c>
      <c r="D115" s="226">
        <v>10</v>
      </c>
      <c r="E115" s="226"/>
      <c r="F115" s="226"/>
      <c r="G115" s="226"/>
      <c r="H115" s="226"/>
      <c r="I115" s="226"/>
      <c r="J115" s="226"/>
      <c r="K115" s="226"/>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226"/>
      <c r="AM115" s="226"/>
      <c r="AN115" s="226"/>
      <c r="AO115" s="226"/>
      <c r="AP115" s="226"/>
      <c r="AQ115" s="226"/>
      <c r="AR115" s="226"/>
      <c r="AS115" s="226"/>
      <c r="AT115" s="226"/>
      <c r="AU115" s="226"/>
      <c r="AV115" s="226"/>
      <c r="AW115" s="226"/>
      <c r="AX115" s="226"/>
      <c r="AY115" s="226"/>
      <c r="AZ115" s="226"/>
      <c r="BA115" s="226"/>
      <c r="BB115" s="226"/>
      <c r="BC115" s="226"/>
      <c r="BD115" s="226"/>
      <c r="BE115" s="226"/>
      <c r="BF115" s="226"/>
      <c r="BG115" s="226"/>
      <c r="BH115" s="226"/>
      <c r="BI115" s="226"/>
      <c r="BJ115" s="226"/>
      <c r="BK115" s="226"/>
      <c r="BL115" s="226"/>
      <c r="BM115" s="226"/>
      <c r="BN115" s="226"/>
      <c r="BO115" s="226"/>
      <c r="BP115" s="226"/>
      <c r="BQ115" s="226"/>
      <c r="BR115" s="226"/>
      <c r="BS115" s="226"/>
      <c r="BT115" s="226"/>
      <c r="BU115" s="226"/>
      <c r="BV115" s="226"/>
      <c r="BW115" s="226"/>
      <c r="BX115" s="226"/>
      <c r="BY115" s="226"/>
      <c r="BZ115" s="226"/>
      <c r="CA115" s="226"/>
      <c r="CB115" s="226"/>
      <c r="CC115" s="226"/>
      <c r="CD115" s="226"/>
      <c r="CE115" s="226"/>
      <c r="CF115" s="226"/>
      <c r="CG115" s="226"/>
      <c r="CH115" s="226"/>
      <c r="CI115" s="226"/>
      <c r="CJ115" s="226"/>
      <c r="CK115" s="226"/>
      <c r="CL115" s="226"/>
      <c r="CM115" s="226"/>
      <c r="CN115" s="226"/>
    </row>
    <row r="116" spans="1:92" x14ac:dyDescent="0.25">
      <c r="A116" s="226" t="s">
        <v>213</v>
      </c>
      <c r="B116" s="226" t="s">
        <v>401</v>
      </c>
      <c r="C116" s="226" t="s">
        <v>459</v>
      </c>
      <c r="D116" s="226">
        <v>167</v>
      </c>
      <c r="E116" s="226"/>
      <c r="F116" s="226"/>
      <c r="G116" s="226"/>
      <c r="H116" s="226"/>
      <c r="I116" s="226"/>
      <c r="J116" s="226"/>
      <c r="K116" s="226"/>
      <c r="L116" s="226"/>
      <c r="M116" s="226"/>
      <c r="N116" s="226"/>
      <c r="O116" s="226"/>
      <c r="P116" s="226"/>
      <c r="Q116" s="226"/>
      <c r="R116" s="226"/>
      <c r="S116" s="226"/>
      <c r="T116" s="226"/>
      <c r="U116" s="226"/>
      <c r="V116" s="226"/>
      <c r="W116" s="226"/>
      <c r="X116" s="226"/>
      <c r="Y116" s="226"/>
      <c r="Z116" s="226"/>
      <c r="AA116" s="226"/>
      <c r="AB116" s="226"/>
      <c r="AC116" s="226"/>
      <c r="AD116" s="226"/>
      <c r="AE116" s="226"/>
      <c r="AF116" s="226"/>
      <c r="AG116" s="226"/>
      <c r="AH116" s="226"/>
      <c r="AI116" s="226"/>
      <c r="AJ116" s="226"/>
      <c r="AK116" s="226"/>
      <c r="AL116" s="226"/>
      <c r="AM116" s="226"/>
      <c r="AN116" s="226"/>
      <c r="AO116" s="226"/>
      <c r="AP116" s="226"/>
      <c r="AQ116" s="226"/>
      <c r="AR116" s="226"/>
      <c r="AS116" s="226"/>
      <c r="AT116" s="226"/>
      <c r="AU116" s="226"/>
      <c r="AV116" s="226"/>
      <c r="AW116" s="226"/>
      <c r="AX116" s="226"/>
      <c r="AY116" s="226"/>
      <c r="AZ116" s="226"/>
      <c r="BA116" s="226"/>
      <c r="BB116" s="226"/>
      <c r="BC116" s="226"/>
      <c r="BD116" s="226"/>
      <c r="BE116" s="226"/>
      <c r="BF116" s="226"/>
      <c r="BG116" s="226"/>
      <c r="BH116" s="226"/>
      <c r="BI116" s="226"/>
      <c r="BJ116" s="226"/>
      <c r="BK116" s="226"/>
      <c r="BL116" s="226"/>
      <c r="BM116" s="226"/>
      <c r="BN116" s="226"/>
      <c r="BO116" s="226"/>
      <c r="BP116" s="226"/>
      <c r="BQ116" s="226"/>
      <c r="BR116" s="226"/>
      <c r="BS116" s="226"/>
      <c r="BT116" s="226"/>
      <c r="BU116" s="226"/>
      <c r="BV116" s="226"/>
      <c r="BW116" s="226"/>
      <c r="BX116" s="226"/>
      <c r="BY116" s="226"/>
      <c r="BZ116" s="226"/>
      <c r="CA116" s="226"/>
      <c r="CB116" s="226"/>
      <c r="CC116" s="226"/>
      <c r="CD116" s="226"/>
      <c r="CE116" s="226"/>
      <c r="CF116" s="226"/>
      <c r="CG116" s="226"/>
      <c r="CH116" s="226"/>
      <c r="CI116" s="226"/>
      <c r="CJ116" s="226"/>
      <c r="CK116" s="226"/>
      <c r="CL116" s="226"/>
      <c r="CM116" s="226"/>
      <c r="CN116" s="226"/>
    </row>
    <row r="117" spans="1:92" x14ac:dyDescent="0.25">
      <c r="A117" s="226" t="s">
        <v>462</v>
      </c>
      <c r="B117" s="226" t="s">
        <v>460</v>
      </c>
      <c r="C117" s="226" t="s">
        <v>461</v>
      </c>
      <c r="D117" s="226">
        <v>167</v>
      </c>
      <c r="E117" s="226"/>
      <c r="F117" s="226"/>
      <c r="G117" s="226"/>
      <c r="H117" s="226"/>
      <c r="I117" s="226"/>
      <c r="J117" s="226"/>
      <c r="K117" s="226"/>
      <c r="L117" s="226"/>
      <c r="M117" s="226"/>
      <c r="N117" s="226"/>
      <c r="O117" s="226"/>
      <c r="P117" s="226"/>
      <c r="Q117" s="226"/>
      <c r="R117" s="226"/>
      <c r="S117" s="226"/>
      <c r="T117" s="226"/>
      <c r="U117" s="226"/>
      <c r="V117" s="226"/>
      <c r="W117" s="226"/>
      <c r="X117" s="226"/>
      <c r="Y117" s="226"/>
      <c r="Z117" s="226"/>
      <c r="AA117" s="226"/>
      <c r="AB117" s="226"/>
      <c r="AC117" s="226"/>
      <c r="AD117" s="226"/>
      <c r="AE117" s="226"/>
      <c r="AF117" s="226"/>
      <c r="AG117" s="226"/>
      <c r="AH117" s="226"/>
      <c r="AI117" s="226"/>
      <c r="AJ117" s="226"/>
      <c r="AK117" s="226"/>
      <c r="AL117" s="226"/>
      <c r="AM117" s="226"/>
      <c r="AN117" s="226"/>
      <c r="AO117" s="226"/>
      <c r="AP117" s="226"/>
      <c r="AQ117" s="226"/>
      <c r="AR117" s="226"/>
      <c r="AS117" s="226"/>
      <c r="AT117" s="226"/>
      <c r="AU117" s="226"/>
      <c r="AV117" s="226"/>
      <c r="AW117" s="226"/>
      <c r="AX117" s="226"/>
      <c r="AY117" s="226"/>
      <c r="AZ117" s="226"/>
      <c r="BA117" s="226"/>
      <c r="BB117" s="226"/>
      <c r="BC117" s="226"/>
      <c r="BD117" s="226"/>
      <c r="BE117" s="226"/>
      <c r="BF117" s="226"/>
      <c r="BG117" s="226"/>
      <c r="BH117" s="226"/>
      <c r="BI117" s="226"/>
      <c r="BJ117" s="226"/>
      <c r="BK117" s="226"/>
      <c r="BL117" s="226"/>
      <c r="BM117" s="226"/>
      <c r="BN117" s="226"/>
      <c r="BO117" s="226"/>
      <c r="BP117" s="226"/>
      <c r="BQ117" s="226"/>
      <c r="BR117" s="226"/>
      <c r="BS117" s="226"/>
      <c r="BT117" s="226"/>
      <c r="BU117" s="226"/>
      <c r="BV117" s="226"/>
      <c r="BW117" s="226"/>
      <c r="BX117" s="226"/>
      <c r="BY117" s="226"/>
      <c r="BZ117" s="226"/>
      <c r="CA117" s="226"/>
      <c r="CB117" s="226"/>
      <c r="CC117" s="226"/>
      <c r="CD117" s="226"/>
      <c r="CE117" s="226"/>
      <c r="CF117" s="226"/>
      <c r="CG117" s="226"/>
      <c r="CH117" s="226"/>
      <c r="CI117" s="226"/>
      <c r="CJ117" s="226"/>
      <c r="CK117" s="226"/>
      <c r="CL117" s="226"/>
      <c r="CM117" s="226"/>
      <c r="CN117" s="226"/>
    </row>
    <row r="118" spans="1:92" x14ac:dyDescent="0.25">
      <c r="A118" s="226" t="s">
        <v>356</v>
      </c>
      <c r="B118" s="226" t="s">
        <v>415</v>
      </c>
      <c r="C118" s="226" t="s">
        <v>463</v>
      </c>
      <c r="D118" s="226">
        <v>167</v>
      </c>
      <c r="E118" s="226"/>
      <c r="F118" s="226"/>
      <c r="G118" s="226"/>
      <c r="H118" s="226"/>
      <c r="I118" s="226"/>
      <c r="J118" s="226"/>
      <c r="K118" s="226"/>
      <c r="L118" s="226"/>
      <c r="M118" s="226"/>
      <c r="N118" s="226"/>
      <c r="O118" s="226"/>
      <c r="P118" s="226"/>
      <c r="Q118" s="226"/>
      <c r="R118" s="226"/>
      <c r="S118" s="226"/>
      <c r="T118" s="226"/>
      <c r="U118" s="226"/>
      <c r="V118" s="226"/>
      <c r="W118" s="226"/>
      <c r="X118" s="226"/>
      <c r="Y118" s="226"/>
      <c r="Z118" s="226"/>
      <c r="AA118" s="226"/>
      <c r="AB118" s="226"/>
      <c r="AC118" s="226"/>
      <c r="AD118" s="226"/>
      <c r="AE118" s="226"/>
      <c r="AF118" s="226"/>
      <c r="AG118" s="226"/>
      <c r="AH118" s="226"/>
      <c r="AI118" s="226"/>
      <c r="AJ118" s="226"/>
      <c r="AK118" s="226"/>
      <c r="AL118" s="226"/>
      <c r="AM118" s="226"/>
      <c r="AN118" s="226"/>
      <c r="AO118" s="226"/>
      <c r="AP118" s="226"/>
      <c r="AQ118" s="226"/>
      <c r="AR118" s="226"/>
      <c r="AS118" s="226"/>
      <c r="AT118" s="226"/>
      <c r="AU118" s="226"/>
      <c r="AV118" s="226"/>
      <c r="AW118" s="226"/>
      <c r="AX118" s="226"/>
      <c r="AY118" s="226"/>
      <c r="AZ118" s="226"/>
      <c r="BA118" s="226"/>
      <c r="BB118" s="226"/>
      <c r="BC118" s="226"/>
      <c r="BD118" s="226"/>
      <c r="BE118" s="226"/>
      <c r="BF118" s="226"/>
      <c r="BG118" s="226"/>
      <c r="BH118" s="226"/>
      <c r="BI118" s="226"/>
      <c r="BJ118" s="226"/>
      <c r="BK118" s="226"/>
      <c r="BL118" s="226"/>
      <c r="BM118" s="226"/>
      <c r="BN118" s="226"/>
      <c r="BO118" s="226"/>
      <c r="BP118" s="226"/>
      <c r="BQ118" s="226"/>
      <c r="BR118" s="226"/>
      <c r="BS118" s="226"/>
      <c r="BT118" s="226"/>
      <c r="BU118" s="226"/>
      <c r="BV118" s="226"/>
      <c r="BW118" s="226"/>
      <c r="BX118" s="226"/>
      <c r="BY118" s="226"/>
      <c r="BZ118" s="226"/>
      <c r="CA118" s="226"/>
      <c r="CB118" s="226"/>
      <c r="CC118" s="226"/>
      <c r="CD118" s="226"/>
      <c r="CE118" s="226"/>
      <c r="CF118" s="226"/>
      <c r="CG118" s="226"/>
      <c r="CH118" s="226"/>
      <c r="CI118" s="226"/>
      <c r="CJ118" s="226"/>
      <c r="CK118" s="226"/>
      <c r="CL118" s="226"/>
      <c r="CM118" s="226"/>
      <c r="CN118" s="226"/>
    </row>
    <row r="119" spans="1:92" x14ac:dyDescent="0.25">
      <c r="A119" s="226" t="s">
        <v>196</v>
      </c>
      <c r="B119" s="226" t="s">
        <v>410</v>
      </c>
      <c r="C119" s="226" t="s">
        <v>440</v>
      </c>
      <c r="D119" s="226">
        <v>25</v>
      </c>
      <c r="E119" s="226"/>
      <c r="F119" s="226"/>
      <c r="G119" s="226"/>
      <c r="H119" s="226"/>
      <c r="I119" s="226"/>
      <c r="J119" s="226"/>
      <c r="K119" s="226"/>
      <c r="L119" s="226"/>
      <c r="M119" s="226"/>
      <c r="N119" s="226"/>
      <c r="O119" s="226"/>
      <c r="P119" s="226"/>
      <c r="Q119" s="226"/>
      <c r="R119" s="226"/>
      <c r="S119" s="226"/>
      <c r="T119" s="226"/>
      <c r="U119" s="226"/>
      <c r="V119" s="226"/>
      <c r="W119" s="226"/>
      <c r="X119" s="226"/>
      <c r="Y119" s="226"/>
      <c r="Z119" s="226"/>
      <c r="AA119" s="226"/>
      <c r="AB119" s="226"/>
      <c r="AC119" s="226"/>
      <c r="AD119" s="226"/>
      <c r="AE119" s="226"/>
      <c r="AF119" s="226"/>
      <c r="AG119" s="226"/>
      <c r="AH119" s="226"/>
      <c r="AI119" s="226"/>
      <c r="AJ119" s="226"/>
      <c r="AK119" s="226"/>
      <c r="AL119" s="226"/>
      <c r="AM119" s="226"/>
      <c r="AN119" s="226"/>
      <c r="AO119" s="226"/>
      <c r="AP119" s="226"/>
      <c r="AQ119" s="226"/>
      <c r="AR119" s="226"/>
      <c r="AS119" s="226"/>
      <c r="AT119" s="226"/>
      <c r="AU119" s="226"/>
      <c r="AV119" s="226"/>
      <c r="AW119" s="226"/>
      <c r="AX119" s="226"/>
      <c r="AY119" s="226"/>
      <c r="AZ119" s="226"/>
      <c r="BA119" s="226"/>
      <c r="BB119" s="226"/>
      <c r="BC119" s="226"/>
      <c r="BD119" s="226"/>
      <c r="BE119" s="226"/>
      <c r="BF119" s="226"/>
      <c r="BG119" s="226"/>
      <c r="BH119" s="226"/>
      <c r="BI119" s="226"/>
      <c r="BJ119" s="226"/>
      <c r="BK119" s="226"/>
      <c r="BL119" s="226"/>
      <c r="BM119" s="226"/>
      <c r="BN119" s="226"/>
      <c r="BO119" s="226"/>
      <c r="BP119" s="226"/>
      <c r="BQ119" s="226"/>
      <c r="BR119" s="226"/>
      <c r="BS119" s="226"/>
      <c r="BT119" s="226"/>
      <c r="BU119" s="226"/>
      <c r="BV119" s="226"/>
      <c r="BW119" s="226"/>
      <c r="BX119" s="226"/>
      <c r="BY119" s="226"/>
      <c r="BZ119" s="226"/>
      <c r="CA119" s="226"/>
      <c r="CB119" s="226"/>
      <c r="CC119" s="226"/>
      <c r="CD119" s="226"/>
      <c r="CE119" s="226"/>
      <c r="CF119" s="226"/>
      <c r="CG119" s="226"/>
      <c r="CH119" s="226"/>
      <c r="CI119" s="226"/>
      <c r="CJ119" s="226"/>
      <c r="CK119" s="226"/>
      <c r="CL119" s="226"/>
      <c r="CM119" s="226"/>
      <c r="CN119" s="226"/>
    </row>
    <row r="120" spans="1:92" x14ac:dyDescent="0.25">
      <c r="A120" s="226" t="s">
        <v>198</v>
      </c>
      <c r="B120" s="226" t="s">
        <v>422</v>
      </c>
      <c r="C120" s="226" t="s">
        <v>441</v>
      </c>
      <c r="D120" s="226">
        <v>25</v>
      </c>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226"/>
      <c r="AQ120" s="226"/>
      <c r="AR120" s="226"/>
      <c r="AS120" s="226"/>
      <c r="AT120" s="226"/>
      <c r="AU120" s="226"/>
      <c r="AV120" s="226"/>
      <c r="AW120" s="226"/>
      <c r="AX120" s="226"/>
      <c r="AY120" s="226"/>
      <c r="AZ120" s="226"/>
      <c r="BA120" s="226"/>
      <c r="BB120" s="226"/>
      <c r="BC120" s="226"/>
      <c r="BD120" s="226"/>
      <c r="BE120" s="226"/>
      <c r="BF120" s="226"/>
      <c r="BG120" s="226"/>
      <c r="BH120" s="226"/>
      <c r="BI120" s="226"/>
      <c r="BJ120" s="226"/>
      <c r="BK120" s="226"/>
      <c r="BL120" s="226"/>
      <c r="BM120" s="226"/>
      <c r="BN120" s="226"/>
      <c r="BO120" s="226"/>
      <c r="BP120" s="226"/>
      <c r="BQ120" s="226"/>
      <c r="BR120" s="226"/>
      <c r="BS120" s="226"/>
      <c r="BT120" s="226"/>
      <c r="BU120" s="226"/>
      <c r="BV120" s="226"/>
      <c r="BW120" s="226"/>
      <c r="BX120" s="226"/>
      <c r="BY120" s="226"/>
      <c r="BZ120" s="226"/>
      <c r="CA120" s="226"/>
      <c r="CB120" s="226"/>
      <c r="CC120" s="226"/>
      <c r="CD120" s="226"/>
      <c r="CE120" s="226"/>
      <c r="CF120" s="226"/>
      <c r="CG120" s="226"/>
      <c r="CH120" s="226"/>
      <c r="CI120" s="226"/>
      <c r="CJ120" s="226"/>
      <c r="CK120" s="226"/>
      <c r="CL120" s="226"/>
      <c r="CM120" s="226"/>
      <c r="CN120" s="226"/>
    </row>
    <row r="121" spans="1:92" x14ac:dyDescent="0.25">
      <c r="A121" s="226" t="s">
        <v>197</v>
      </c>
      <c r="B121" s="226" t="s">
        <v>428</v>
      </c>
      <c r="C121" s="226" t="s">
        <v>442</v>
      </c>
      <c r="D121" s="226">
        <v>25</v>
      </c>
      <c r="E121" s="226"/>
      <c r="F121" s="226"/>
      <c r="G121" s="226"/>
      <c r="H121" s="226"/>
      <c r="I121" s="226"/>
      <c r="J121" s="226"/>
      <c r="K121" s="226"/>
      <c r="L121" s="226"/>
      <c r="M121" s="226"/>
      <c r="N121" s="226"/>
      <c r="O121" s="226"/>
      <c r="P121" s="226"/>
      <c r="Q121" s="226"/>
      <c r="R121" s="226"/>
      <c r="S121" s="226"/>
      <c r="T121" s="226"/>
      <c r="U121" s="226"/>
      <c r="V121" s="226"/>
      <c r="W121" s="226"/>
      <c r="X121" s="226"/>
      <c r="Y121" s="226"/>
      <c r="Z121" s="226"/>
      <c r="AA121" s="226"/>
      <c r="AB121" s="226"/>
      <c r="AC121" s="226"/>
      <c r="AD121" s="226"/>
      <c r="AE121" s="226"/>
      <c r="AF121" s="226"/>
      <c r="AG121" s="226"/>
      <c r="AH121" s="226"/>
      <c r="AI121" s="226"/>
      <c r="AJ121" s="226"/>
      <c r="AK121" s="226"/>
      <c r="AL121" s="226"/>
      <c r="AM121" s="226"/>
      <c r="AN121" s="226"/>
      <c r="AO121" s="226"/>
      <c r="AP121" s="226"/>
      <c r="AQ121" s="226"/>
      <c r="AR121" s="226"/>
      <c r="AS121" s="226"/>
      <c r="AT121" s="226"/>
      <c r="AU121" s="226"/>
      <c r="AV121" s="226"/>
      <c r="AW121" s="226"/>
      <c r="AX121" s="226"/>
      <c r="AY121" s="226"/>
      <c r="AZ121" s="226"/>
      <c r="BA121" s="226"/>
      <c r="BB121" s="226"/>
      <c r="BC121" s="226"/>
      <c r="BD121" s="226"/>
      <c r="BE121" s="226"/>
      <c r="BF121" s="226"/>
      <c r="BG121" s="226"/>
      <c r="BH121" s="226"/>
      <c r="BI121" s="226"/>
      <c r="BJ121" s="226"/>
      <c r="BK121" s="226"/>
      <c r="BL121" s="226"/>
      <c r="BM121" s="226"/>
      <c r="BN121" s="226"/>
      <c r="BO121" s="226"/>
      <c r="BP121" s="226"/>
      <c r="BQ121" s="226"/>
      <c r="BR121" s="226"/>
      <c r="BS121" s="226"/>
      <c r="BT121" s="226"/>
      <c r="BU121" s="226"/>
      <c r="BV121" s="226"/>
      <c r="BW121" s="226"/>
      <c r="BX121" s="226"/>
      <c r="BY121" s="226"/>
      <c r="BZ121" s="226"/>
      <c r="CA121" s="226"/>
      <c r="CB121" s="226"/>
      <c r="CC121" s="226"/>
      <c r="CD121" s="226"/>
      <c r="CE121" s="226"/>
      <c r="CF121" s="226"/>
      <c r="CG121" s="226"/>
      <c r="CH121" s="226"/>
      <c r="CI121" s="226"/>
      <c r="CJ121" s="226"/>
      <c r="CK121" s="226"/>
      <c r="CL121" s="226"/>
      <c r="CM121" s="226"/>
      <c r="CN121" s="226"/>
    </row>
    <row r="122" spans="1:92" x14ac:dyDescent="0.25">
      <c r="A122" s="226" t="s">
        <v>199</v>
      </c>
      <c r="B122" s="226" t="s">
        <v>430</v>
      </c>
      <c r="C122" s="226" t="s">
        <v>443</v>
      </c>
      <c r="D122" s="226">
        <v>25</v>
      </c>
      <c r="E122" s="226"/>
      <c r="F122" s="226"/>
      <c r="G122" s="226"/>
      <c r="H122" s="226"/>
      <c r="I122" s="226"/>
      <c r="J122" s="226"/>
      <c r="K122" s="226"/>
      <c r="L122" s="226"/>
      <c r="M122" s="226"/>
      <c r="N122" s="226"/>
      <c r="O122" s="226"/>
      <c r="P122" s="226"/>
      <c r="Q122" s="226"/>
      <c r="R122" s="226"/>
      <c r="S122" s="226"/>
      <c r="T122" s="226"/>
      <c r="U122" s="226"/>
      <c r="V122" s="226"/>
      <c r="W122" s="226"/>
      <c r="X122" s="226"/>
      <c r="Y122" s="226"/>
      <c r="Z122" s="226"/>
      <c r="AA122" s="226"/>
      <c r="AB122" s="226"/>
      <c r="AC122" s="226"/>
      <c r="AD122" s="226"/>
      <c r="AE122" s="226"/>
      <c r="AF122" s="226"/>
      <c r="AG122" s="226"/>
      <c r="AH122" s="226"/>
      <c r="AI122" s="226"/>
      <c r="AJ122" s="226"/>
      <c r="AK122" s="226"/>
      <c r="AL122" s="226"/>
      <c r="AM122" s="226"/>
      <c r="AN122" s="226"/>
      <c r="AO122" s="226"/>
      <c r="AP122" s="226"/>
      <c r="AQ122" s="226"/>
      <c r="AR122" s="226"/>
      <c r="AS122" s="226"/>
      <c r="AT122" s="226"/>
      <c r="AU122" s="226"/>
      <c r="AV122" s="226"/>
      <c r="AW122" s="226"/>
      <c r="AX122" s="226"/>
      <c r="AY122" s="226"/>
      <c r="AZ122" s="226"/>
      <c r="BA122" s="226"/>
      <c r="BB122" s="226"/>
      <c r="BC122" s="226"/>
      <c r="BD122" s="226"/>
      <c r="BE122" s="226"/>
      <c r="BF122" s="226"/>
      <c r="BG122" s="226"/>
      <c r="BH122" s="226"/>
      <c r="BI122" s="226"/>
      <c r="BJ122" s="226"/>
      <c r="BK122" s="226"/>
      <c r="BL122" s="226"/>
      <c r="BM122" s="226"/>
      <c r="BN122" s="226"/>
      <c r="BO122" s="226"/>
      <c r="BP122" s="226"/>
      <c r="BQ122" s="226"/>
      <c r="BR122" s="226"/>
      <c r="BS122" s="226"/>
      <c r="BT122" s="226"/>
      <c r="BU122" s="226"/>
      <c r="BV122" s="226"/>
      <c r="BW122" s="226"/>
      <c r="BX122" s="226"/>
      <c r="BY122" s="226"/>
      <c r="BZ122" s="226"/>
      <c r="CA122" s="226"/>
      <c r="CB122" s="226"/>
      <c r="CC122" s="226"/>
      <c r="CD122" s="226"/>
      <c r="CE122" s="226"/>
      <c r="CF122" s="226"/>
      <c r="CG122" s="226"/>
      <c r="CH122" s="226"/>
      <c r="CI122" s="226"/>
      <c r="CJ122" s="226"/>
      <c r="CK122" s="226"/>
      <c r="CL122" s="226"/>
      <c r="CM122" s="226"/>
      <c r="CN122" s="226"/>
    </row>
    <row r="123" spans="1:92" x14ac:dyDescent="0.25">
      <c r="A123" s="226" t="s">
        <v>201</v>
      </c>
      <c r="B123" s="226" t="s">
        <v>411</v>
      </c>
      <c r="C123" s="226" t="s">
        <v>444</v>
      </c>
      <c r="D123" s="226">
        <v>50</v>
      </c>
      <c r="E123" s="226"/>
      <c r="F123" s="226"/>
      <c r="G123" s="226"/>
      <c r="H123" s="226"/>
      <c r="I123" s="226"/>
      <c r="J123" s="226"/>
      <c r="K123" s="226"/>
      <c r="L123" s="226"/>
      <c r="M123" s="226"/>
      <c r="N123" s="226"/>
      <c r="O123" s="226"/>
      <c r="P123" s="226"/>
      <c r="Q123" s="226"/>
      <c r="R123" s="226"/>
      <c r="S123" s="226"/>
      <c r="T123" s="226"/>
      <c r="U123" s="226"/>
      <c r="V123" s="226"/>
      <c r="W123" s="226"/>
      <c r="X123" s="226"/>
      <c r="Y123" s="226"/>
      <c r="Z123" s="226"/>
      <c r="AA123" s="226"/>
      <c r="AB123" s="226"/>
      <c r="AC123" s="226"/>
      <c r="AD123" s="226"/>
      <c r="AE123" s="226"/>
      <c r="AF123" s="226"/>
      <c r="AG123" s="226"/>
      <c r="AH123" s="226"/>
      <c r="AI123" s="226"/>
      <c r="AJ123" s="226"/>
      <c r="AK123" s="226"/>
      <c r="AL123" s="226"/>
      <c r="AM123" s="226"/>
      <c r="AN123" s="226"/>
      <c r="AO123" s="226"/>
      <c r="AP123" s="226"/>
      <c r="AQ123" s="226"/>
      <c r="AR123" s="226"/>
      <c r="AS123" s="226"/>
      <c r="AT123" s="226"/>
      <c r="AU123" s="226"/>
      <c r="AV123" s="226"/>
      <c r="AW123" s="226"/>
      <c r="AX123" s="226"/>
      <c r="AY123" s="226"/>
      <c r="AZ123" s="226"/>
      <c r="BA123" s="226"/>
      <c r="BB123" s="226"/>
      <c r="BC123" s="226"/>
      <c r="BD123" s="226"/>
      <c r="BE123" s="226"/>
      <c r="BF123" s="226"/>
      <c r="BG123" s="226"/>
      <c r="BH123" s="226"/>
      <c r="BI123" s="226"/>
      <c r="BJ123" s="226"/>
      <c r="BK123" s="226"/>
      <c r="BL123" s="226"/>
      <c r="BM123" s="226"/>
      <c r="BN123" s="226"/>
      <c r="BO123" s="226"/>
      <c r="BP123" s="226"/>
      <c r="BQ123" s="226"/>
      <c r="BR123" s="226"/>
      <c r="BS123" s="226"/>
      <c r="BT123" s="226"/>
      <c r="BU123" s="226"/>
      <c r="BV123" s="226"/>
      <c r="BW123" s="226"/>
      <c r="BX123" s="226"/>
      <c r="BY123" s="226"/>
      <c r="BZ123" s="226"/>
      <c r="CA123" s="226"/>
      <c r="CB123" s="226"/>
      <c r="CC123" s="226"/>
      <c r="CD123" s="226"/>
      <c r="CE123" s="226"/>
      <c r="CF123" s="226"/>
      <c r="CG123" s="226"/>
      <c r="CH123" s="226"/>
      <c r="CI123" s="226"/>
      <c r="CJ123" s="226"/>
      <c r="CK123" s="226"/>
      <c r="CL123" s="226"/>
      <c r="CM123" s="226"/>
      <c r="CN123" s="226"/>
    </row>
    <row r="124" spans="1:92" x14ac:dyDescent="0.25">
      <c r="A124" s="226" t="s">
        <v>447</v>
      </c>
      <c r="B124" s="226" t="s">
        <v>445</v>
      </c>
      <c r="C124" s="226" t="s">
        <v>446</v>
      </c>
      <c r="D124" s="226">
        <v>50</v>
      </c>
      <c r="E124" s="226"/>
      <c r="F124" s="226"/>
      <c r="G124" s="226"/>
      <c r="H124" s="226"/>
      <c r="I124" s="226"/>
      <c r="J124" s="226"/>
      <c r="K124" s="226"/>
      <c r="L124" s="226"/>
      <c r="M124" s="226"/>
      <c r="N124" s="226"/>
      <c r="O124" s="226"/>
      <c r="P124" s="226"/>
      <c r="Q124" s="226"/>
      <c r="R124" s="226"/>
      <c r="S124" s="226"/>
      <c r="T124" s="226"/>
      <c r="U124" s="226"/>
      <c r="V124" s="226"/>
      <c r="W124" s="226"/>
      <c r="X124" s="226"/>
      <c r="Y124" s="226"/>
      <c r="Z124" s="226"/>
      <c r="AA124" s="226"/>
      <c r="AB124" s="226"/>
      <c r="AC124" s="226"/>
      <c r="AD124" s="226"/>
      <c r="AE124" s="226"/>
      <c r="AF124" s="226"/>
      <c r="AG124" s="226"/>
      <c r="AH124" s="226"/>
      <c r="AI124" s="226"/>
      <c r="AJ124" s="226"/>
      <c r="AK124" s="226"/>
      <c r="AL124" s="226"/>
      <c r="AM124" s="226"/>
      <c r="AN124" s="226"/>
      <c r="AO124" s="226"/>
      <c r="AP124" s="226"/>
      <c r="AQ124" s="226"/>
      <c r="AR124" s="226"/>
      <c r="AS124" s="226"/>
      <c r="AT124" s="226"/>
      <c r="AU124" s="226"/>
      <c r="AV124" s="226"/>
      <c r="AW124" s="226"/>
      <c r="AX124" s="226"/>
      <c r="AY124" s="226"/>
      <c r="AZ124" s="226"/>
      <c r="BA124" s="226"/>
      <c r="BB124" s="226"/>
      <c r="BC124" s="226"/>
      <c r="BD124" s="226"/>
      <c r="BE124" s="226"/>
      <c r="BF124" s="226"/>
      <c r="BG124" s="226"/>
      <c r="BH124" s="226"/>
      <c r="BI124" s="226"/>
      <c r="BJ124" s="226"/>
      <c r="BK124" s="226"/>
      <c r="BL124" s="226"/>
      <c r="BM124" s="226"/>
      <c r="BN124" s="226"/>
      <c r="BO124" s="226"/>
      <c r="BP124" s="226"/>
      <c r="BQ124" s="226"/>
      <c r="BR124" s="226"/>
      <c r="BS124" s="226"/>
      <c r="BT124" s="226"/>
      <c r="BU124" s="226"/>
      <c r="BV124" s="226"/>
      <c r="BW124" s="226"/>
      <c r="BX124" s="226"/>
      <c r="BY124" s="226"/>
      <c r="BZ124" s="226"/>
      <c r="CA124" s="226"/>
      <c r="CB124" s="226"/>
      <c r="CC124" s="226"/>
      <c r="CD124" s="226"/>
      <c r="CE124" s="226"/>
      <c r="CF124" s="226"/>
      <c r="CG124" s="226"/>
      <c r="CH124" s="226"/>
      <c r="CI124" s="226"/>
      <c r="CJ124" s="226"/>
      <c r="CK124" s="226"/>
      <c r="CL124" s="226"/>
      <c r="CM124" s="226"/>
      <c r="CN124" s="226"/>
    </row>
    <row r="125" spans="1:92" x14ac:dyDescent="0.25">
      <c r="A125" s="226" t="s">
        <v>450</v>
      </c>
      <c r="B125" s="226" t="s">
        <v>448</v>
      </c>
      <c r="C125" s="226" t="s">
        <v>449</v>
      </c>
      <c r="D125" s="226">
        <v>50</v>
      </c>
      <c r="E125" s="226"/>
      <c r="F125" s="226"/>
      <c r="G125" s="226"/>
      <c r="H125" s="226"/>
      <c r="I125" s="226"/>
      <c r="J125" s="226"/>
      <c r="K125" s="226"/>
      <c r="L125" s="226"/>
      <c r="M125" s="226"/>
      <c r="N125" s="226"/>
      <c r="O125" s="226"/>
      <c r="P125" s="226"/>
      <c r="Q125" s="226"/>
      <c r="R125" s="226"/>
      <c r="S125" s="226"/>
      <c r="T125" s="226"/>
      <c r="U125" s="226"/>
      <c r="V125" s="226"/>
      <c r="W125" s="226"/>
      <c r="X125" s="226"/>
      <c r="Y125" s="226"/>
      <c r="Z125" s="226"/>
      <c r="AA125" s="226"/>
      <c r="AB125" s="226"/>
      <c r="AC125" s="226"/>
      <c r="AD125" s="226"/>
      <c r="AE125" s="226"/>
      <c r="AF125" s="226"/>
      <c r="AG125" s="226"/>
      <c r="AH125" s="226"/>
      <c r="AI125" s="226"/>
      <c r="AJ125" s="226"/>
      <c r="AK125" s="226"/>
      <c r="AL125" s="226"/>
      <c r="AM125" s="226"/>
      <c r="AN125" s="226"/>
      <c r="AO125" s="226"/>
      <c r="AP125" s="226"/>
      <c r="AQ125" s="226"/>
      <c r="AR125" s="226"/>
      <c r="AS125" s="226"/>
      <c r="AT125" s="226"/>
      <c r="AU125" s="226"/>
      <c r="AV125" s="226"/>
      <c r="AW125" s="226"/>
      <c r="AX125" s="226"/>
      <c r="AY125" s="226"/>
      <c r="AZ125" s="226"/>
      <c r="BA125" s="226"/>
      <c r="BB125" s="226"/>
      <c r="BC125" s="226"/>
      <c r="BD125" s="226"/>
      <c r="BE125" s="226"/>
      <c r="BF125" s="226"/>
      <c r="BG125" s="226"/>
      <c r="BH125" s="226"/>
      <c r="BI125" s="226"/>
      <c r="BJ125" s="226"/>
      <c r="BK125" s="226"/>
      <c r="BL125" s="226"/>
      <c r="BM125" s="226"/>
      <c r="BN125" s="226"/>
      <c r="BO125" s="226"/>
      <c r="BP125" s="226"/>
      <c r="BQ125" s="226"/>
      <c r="BR125" s="226"/>
      <c r="BS125" s="226"/>
      <c r="BT125" s="226"/>
      <c r="BU125" s="226"/>
      <c r="BV125" s="226"/>
      <c r="BW125" s="226"/>
      <c r="BX125" s="226"/>
      <c r="BY125" s="226"/>
      <c r="BZ125" s="226"/>
      <c r="CA125" s="226"/>
      <c r="CB125" s="226"/>
      <c r="CC125" s="226"/>
      <c r="CD125" s="226"/>
      <c r="CE125" s="226"/>
      <c r="CF125" s="226"/>
      <c r="CG125" s="226"/>
      <c r="CH125" s="226"/>
      <c r="CI125" s="226"/>
      <c r="CJ125" s="226"/>
      <c r="CK125" s="226"/>
      <c r="CL125" s="226"/>
      <c r="CM125" s="226"/>
      <c r="CN125" s="226"/>
    </row>
    <row r="126" spans="1:92" x14ac:dyDescent="0.25">
      <c r="A126" s="226" t="s">
        <v>200</v>
      </c>
      <c r="B126" s="226" t="s">
        <v>434</v>
      </c>
      <c r="C126" s="226" t="s">
        <v>451</v>
      </c>
      <c r="D126" s="226">
        <v>50</v>
      </c>
      <c r="E126" s="226"/>
      <c r="F126" s="226"/>
      <c r="G126" s="226"/>
      <c r="H126" s="226"/>
      <c r="I126" s="226"/>
      <c r="J126" s="226"/>
      <c r="K126" s="226"/>
      <c r="L126" s="226"/>
      <c r="M126" s="226"/>
      <c r="N126" s="226"/>
      <c r="O126" s="226"/>
      <c r="P126" s="226"/>
      <c r="Q126" s="226"/>
      <c r="R126" s="226"/>
      <c r="S126" s="226"/>
      <c r="T126" s="226"/>
      <c r="U126" s="226"/>
      <c r="V126" s="226"/>
      <c r="W126" s="226"/>
      <c r="X126" s="226"/>
      <c r="Y126" s="226"/>
      <c r="Z126" s="226"/>
      <c r="AA126" s="226"/>
      <c r="AB126" s="226"/>
      <c r="AC126" s="226"/>
      <c r="AD126" s="226"/>
      <c r="AE126" s="226"/>
      <c r="AF126" s="226"/>
      <c r="AG126" s="226"/>
      <c r="AH126" s="226"/>
      <c r="AI126" s="226"/>
      <c r="AJ126" s="226"/>
      <c r="AK126" s="226"/>
      <c r="AL126" s="226"/>
      <c r="AM126" s="226"/>
      <c r="AN126" s="226"/>
      <c r="AO126" s="226"/>
      <c r="AP126" s="226"/>
      <c r="AQ126" s="226"/>
      <c r="AR126" s="226"/>
      <c r="AS126" s="226"/>
      <c r="AT126" s="226"/>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26"/>
      <c r="CE126" s="226"/>
      <c r="CF126" s="226"/>
      <c r="CG126" s="226"/>
      <c r="CH126" s="226"/>
      <c r="CI126" s="226"/>
      <c r="CJ126" s="226"/>
      <c r="CK126" s="226"/>
      <c r="CL126" s="226"/>
      <c r="CM126" s="226"/>
      <c r="CN126" s="226"/>
    </row>
    <row r="127" spans="1:92" x14ac:dyDescent="0.25">
      <c r="A127" s="226" t="s">
        <v>466</v>
      </c>
      <c r="B127" s="226" t="s">
        <v>464</v>
      </c>
      <c r="C127" s="226" t="s">
        <v>465</v>
      </c>
      <c r="D127" s="226">
        <v>167</v>
      </c>
      <c r="E127" s="226"/>
      <c r="F127" s="226"/>
      <c r="G127" s="226"/>
      <c r="H127" s="226"/>
      <c r="I127" s="226"/>
      <c r="J127" s="226"/>
      <c r="K127" s="226"/>
      <c r="L127" s="226"/>
      <c r="M127" s="226"/>
      <c r="N127" s="226"/>
      <c r="O127" s="226"/>
      <c r="P127" s="226"/>
      <c r="Q127" s="226"/>
      <c r="R127" s="226"/>
      <c r="S127" s="226"/>
      <c r="T127" s="226"/>
      <c r="U127" s="226"/>
      <c r="V127" s="226"/>
      <c r="W127" s="226"/>
      <c r="X127" s="226"/>
      <c r="Y127" s="226"/>
      <c r="Z127" s="226"/>
      <c r="AA127" s="226"/>
      <c r="AB127" s="226"/>
      <c r="AC127" s="226"/>
      <c r="AD127" s="226"/>
      <c r="AE127" s="226"/>
      <c r="AF127" s="226"/>
      <c r="AG127" s="226"/>
      <c r="AH127" s="226"/>
      <c r="AI127" s="226"/>
      <c r="AJ127" s="226"/>
      <c r="AK127" s="226"/>
      <c r="AL127" s="226"/>
      <c r="AM127" s="226"/>
      <c r="AN127" s="226"/>
      <c r="AO127" s="226"/>
      <c r="AP127" s="226"/>
      <c r="AQ127" s="226"/>
      <c r="AR127" s="226"/>
      <c r="AS127" s="226"/>
      <c r="AT127" s="226"/>
      <c r="AU127" s="226"/>
      <c r="AV127" s="226"/>
      <c r="AW127" s="226"/>
      <c r="AX127" s="226"/>
      <c r="AY127" s="226"/>
      <c r="AZ127" s="226"/>
      <c r="BA127" s="226"/>
      <c r="BB127" s="226"/>
      <c r="BC127" s="226"/>
      <c r="BD127" s="226"/>
      <c r="BE127" s="226"/>
      <c r="BF127" s="226"/>
      <c r="BG127" s="226"/>
      <c r="BH127" s="226"/>
      <c r="BI127" s="226"/>
      <c r="BJ127" s="226"/>
      <c r="BK127" s="226"/>
      <c r="BL127" s="226"/>
      <c r="BM127" s="226"/>
      <c r="BN127" s="226"/>
      <c r="BO127" s="226"/>
      <c r="BP127" s="226"/>
      <c r="BQ127" s="226"/>
      <c r="BR127" s="226"/>
      <c r="BS127" s="226"/>
      <c r="BT127" s="226"/>
      <c r="BU127" s="226"/>
      <c r="BV127" s="226"/>
      <c r="BW127" s="226"/>
      <c r="BX127" s="226"/>
      <c r="BY127" s="226"/>
      <c r="BZ127" s="226"/>
      <c r="CA127" s="226"/>
      <c r="CB127" s="226"/>
      <c r="CC127" s="226"/>
      <c r="CD127" s="226"/>
      <c r="CE127" s="226"/>
      <c r="CF127" s="226"/>
      <c r="CG127" s="226"/>
      <c r="CH127" s="226"/>
      <c r="CI127" s="226"/>
      <c r="CJ127" s="226"/>
      <c r="CK127" s="226"/>
      <c r="CL127" s="226"/>
      <c r="CM127" s="226"/>
      <c r="CN127" s="226"/>
    </row>
    <row r="128" spans="1:92" x14ac:dyDescent="0.25">
      <c r="A128" s="226" t="s">
        <v>345</v>
      </c>
      <c r="B128" s="226" t="s">
        <v>345</v>
      </c>
      <c r="C128" s="226" t="s">
        <v>345</v>
      </c>
      <c r="D128" s="226" t="s">
        <v>345</v>
      </c>
      <c r="E128" s="226"/>
      <c r="F128" s="226"/>
      <c r="G128" s="226"/>
      <c r="H128" s="226"/>
      <c r="I128" s="226"/>
      <c r="J128" s="226"/>
      <c r="K128" s="226"/>
      <c r="L128" s="226"/>
      <c r="M128" s="226"/>
      <c r="N128" s="226"/>
      <c r="O128" s="226"/>
      <c r="P128" s="226"/>
      <c r="Q128" s="226"/>
      <c r="R128" s="226"/>
      <c r="S128" s="226"/>
      <c r="T128" s="226"/>
      <c r="U128" s="226"/>
      <c r="V128" s="226"/>
      <c r="W128" s="226"/>
      <c r="X128" s="226"/>
      <c r="Y128" s="226"/>
      <c r="Z128" s="226"/>
      <c r="AA128" s="226"/>
      <c r="AB128" s="226"/>
      <c r="AC128" s="226"/>
      <c r="AD128" s="226"/>
      <c r="AE128" s="226"/>
      <c r="AF128" s="226"/>
      <c r="AG128" s="226"/>
      <c r="AH128" s="226"/>
      <c r="AI128" s="226"/>
      <c r="AJ128" s="226"/>
      <c r="AK128" s="226"/>
      <c r="AL128" s="226"/>
      <c r="AM128" s="226"/>
      <c r="AN128" s="226"/>
      <c r="AO128" s="226"/>
      <c r="AP128" s="226"/>
      <c r="AQ128" s="226"/>
      <c r="AR128" s="226"/>
      <c r="AS128" s="226"/>
      <c r="AT128" s="226"/>
      <c r="AU128" s="226"/>
      <c r="AV128" s="226"/>
      <c r="AW128" s="226"/>
      <c r="AX128" s="226"/>
      <c r="AY128" s="226"/>
      <c r="AZ128" s="226"/>
      <c r="BA128" s="226"/>
      <c r="BB128" s="226"/>
      <c r="BC128" s="226"/>
      <c r="BD128" s="226"/>
      <c r="BE128" s="226"/>
      <c r="BF128" s="226"/>
      <c r="BG128" s="226"/>
      <c r="BH128" s="226"/>
      <c r="BI128" s="226"/>
      <c r="BJ128" s="226"/>
      <c r="BK128" s="226"/>
      <c r="BL128" s="226"/>
      <c r="BM128" s="226"/>
      <c r="BN128" s="226"/>
      <c r="BO128" s="226"/>
      <c r="BP128" s="226"/>
      <c r="BQ128" s="226"/>
      <c r="BR128" s="226"/>
      <c r="BS128" s="226"/>
      <c r="BT128" s="226"/>
      <c r="BU128" s="226"/>
      <c r="BV128" s="226"/>
      <c r="BW128" s="226"/>
      <c r="BX128" s="226"/>
      <c r="BY128" s="226"/>
      <c r="BZ128" s="226"/>
      <c r="CA128" s="226"/>
      <c r="CB128" s="226"/>
      <c r="CC128" s="226"/>
      <c r="CD128" s="226"/>
      <c r="CE128" s="226"/>
      <c r="CF128" s="226"/>
      <c r="CG128" s="226"/>
      <c r="CH128" s="226"/>
      <c r="CI128" s="226"/>
      <c r="CJ128" s="226"/>
      <c r="CK128" s="226"/>
      <c r="CL128" s="226"/>
      <c r="CM128" s="226"/>
      <c r="CN128" s="226"/>
    </row>
    <row r="129" spans="1:92" x14ac:dyDescent="0.25">
      <c r="A129" s="226" t="s">
        <v>564</v>
      </c>
      <c r="B129" s="226" t="s">
        <v>565</v>
      </c>
      <c r="C129" s="226" t="s">
        <v>566</v>
      </c>
      <c r="D129" s="226">
        <v>167</v>
      </c>
      <c r="E129" s="226"/>
      <c r="F129" s="226"/>
      <c r="G129" s="226"/>
      <c r="H129" s="226"/>
      <c r="I129" s="226"/>
      <c r="J129" s="226"/>
      <c r="K129" s="226"/>
      <c r="L129" s="226"/>
      <c r="M129" s="226"/>
      <c r="N129" s="226"/>
      <c r="O129" s="226"/>
      <c r="P129" s="226"/>
      <c r="Q129" s="226"/>
      <c r="R129" s="226"/>
      <c r="S129" s="226"/>
      <c r="T129" s="226"/>
      <c r="U129" s="226"/>
      <c r="V129" s="226"/>
      <c r="W129" s="226"/>
      <c r="X129" s="226"/>
      <c r="Y129" s="226"/>
      <c r="Z129" s="226"/>
      <c r="AA129" s="226"/>
      <c r="AB129" s="226"/>
      <c r="AC129" s="226"/>
      <c r="AD129" s="226"/>
      <c r="AE129" s="226"/>
      <c r="AF129" s="226"/>
      <c r="AG129" s="226"/>
      <c r="AH129" s="226"/>
      <c r="AI129" s="226"/>
      <c r="AJ129" s="226"/>
      <c r="AK129" s="226"/>
      <c r="AL129" s="226"/>
      <c r="AM129" s="226"/>
      <c r="AN129" s="226"/>
      <c r="AO129" s="226"/>
      <c r="AP129" s="226"/>
      <c r="AQ129" s="226"/>
      <c r="AR129" s="226"/>
      <c r="AS129" s="226"/>
      <c r="AT129" s="226"/>
      <c r="AU129" s="226"/>
      <c r="AV129" s="226"/>
      <c r="AW129" s="226"/>
      <c r="AX129" s="226"/>
      <c r="AY129" s="226"/>
      <c r="AZ129" s="226"/>
      <c r="BA129" s="226"/>
      <c r="BB129" s="226"/>
      <c r="BC129" s="226"/>
      <c r="BD129" s="226"/>
      <c r="BE129" s="226"/>
      <c r="BF129" s="226"/>
      <c r="BG129" s="226"/>
      <c r="BH129" s="226"/>
      <c r="BI129" s="226"/>
      <c r="BJ129" s="226"/>
      <c r="BK129" s="226"/>
      <c r="BL129" s="226"/>
      <c r="BM129" s="226"/>
      <c r="BN129" s="226"/>
      <c r="BO129" s="226"/>
      <c r="BP129" s="226"/>
      <c r="BQ129" s="226"/>
      <c r="BR129" s="226"/>
      <c r="BS129" s="226"/>
      <c r="BT129" s="226"/>
      <c r="BU129" s="226"/>
      <c r="BV129" s="226"/>
      <c r="BW129" s="226"/>
      <c r="BX129" s="226"/>
      <c r="BY129" s="226"/>
      <c r="BZ129" s="226"/>
      <c r="CA129" s="226"/>
      <c r="CB129" s="226"/>
      <c r="CC129" s="226"/>
      <c r="CD129" s="226"/>
      <c r="CE129" s="226"/>
      <c r="CF129" s="226"/>
      <c r="CG129" s="226"/>
      <c r="CH129" s="226"/>
      <c r="CI129" s="226"/>
      <c r="CJ129" s="226"/>
      <c r="CK129" s="226"/>
      <c r="CL129" s="226"/>
      <c r="CM129" s="226"/>
      <c r="CN129" s="226"/>
    </row>
    <row r="130" spans="1:92" x14ac:dyDescent="0.25">
      <c r="A130" s="226" t="s">
        <v>229</v>
      </c>
      <c r="B130" s="226" t="s">
        <v>404</v>
      </c>
      <c r="C130" s="226" t="s">
        <v>228</v>
      </c>
      <c r="D130" s="226">
        <v>1000</v>
      </c>
      <c r="E130" s="226"/>
      <c r="F130" s="226"/>
      <c r="G130" s="226"/>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6"/>
      <c r="AY130" s="226"/>
      <c r="AZ130" s="226"/>
      <c r="BA130" s="226"/>
      <c r="BB130" s="226"/>
      <c r="BC130" s="226"/>
      <c r="BD130" s="226"/>
      <c r="BE130" s="226"/>
      <c r="BF130" s="226"/>
      <c r="BG130" s="226"/>
      <c r="BH130" s="226"/>
      <c r="BI130" s="226"/>
      <c r="BJ130" s="226"/>
      <c r="BK130" s="226"/>
      <c r="BL130" s="226"/>
      <c r="BM130" s="226"/>
      <c r="BN130" s="226"/>
      <c r="BO130" s="226"/>
      <c r="BP130" s="226"/>
      <c r="BQ130" s="226"/>
      <c r="BR130" s="226"/>
      <c r="BS130" s="226"/>
      <c r="BT130" s="226"/>
      <c r="BU130" s="226"/>
      <c r="BV130" s="226"/>
      <c r="BW130" s="226"/>
      <c r="BX130" s="226"/>
      <c r="BY130" s="226"/>
      <c r="BZ130" s="226"/>
      <c r="CA130" s="226"/>
      <c r="CB130" s="226"/>
      <c r="CC130" s="226"/>
      <c r="CD130" s="226"/>
      <c r="CE130" s="226"/>
      <c r="CF130" s="226"/>
      <c r="CG130" s="226"/>
      <c r="CH130" s="226"/>
      <c r="CI130" s="226"/>
      <c r="CJ130" s="226"/>
      <c r="CK130" s="226"/>
      <c r="CL130" s="226"/>
      <c r="CM130" s="226"/>
      <c r="CN130" s="226"/>
    </row>
    <row r="131" spans="1:92" x14ac:dyDescent="0.25">
      <c r="A131" s="226" t="s">
        <v>227</v>
      </c>
      <c r="B131" s="226" t="s">
        <v>418</v>
      </c>
      <c r="C131" s="226" t="s">
        <v>226</v>
      </c>
      <c r="D131" s="226">
        <v>1000</v>
      </c>
      <c r="E131" s="226"/>
      <c r="F131" s="226"/>
      <c r="G131" s="226"/>
      <c r="H131" s="226"/>
      <c r="I131" s="226"/>
      <c r="J131" s="226"/>
      <c r="K131" s="226"/>
      <c r="L131" s="226"/>
      <c r="M131" s="226"/>
      <c r="N131" s="226"/>
      <c r="O131" s="226"/>
      <c r="P131" s="226"/>
      <c r="Q131" s="226"/>
      <c r="R131" s="226"/>
      <c r="S131" s="226"/>
      <c r="T131" s="226"/>
      <c r="U131" s="226"/>
      <c r="V131" s="226"/>
      <c r="W131" s="226"/>
      <c r="X131" s="226"/>
      <c r="Y131" s="226"/>
      <c r="Z131" s="226"/>
      <c r="AA131" s="226"/>
      <c r="AB131" s="226"/>
      <c r="AC131" s="226"/>
      <c r="AD131" s="226"/>
      <c r="AE131" s="226"/>
      <c r="AF131" s="226"/>
      <c r="AG131" s="226"/>
      <c r="AH131" s="226"/>
      <c r="AI131" s="226"/>
      <c r="AJ131" s="226"/>
      <c r="AK131" s="226"/>
      <c r="AL131" s="226"/>
      <c r="AM131" s="226"/>
      <c r="AN131" s="226"/>
      <c r="AO131" s="226"/>
      <c r="AP131" s="226"/>
      <c r="AQ131" s="226"/>
      <c r="AR131" s="226"/>
      <c r="AS131" s="226"/>
      <c r="AT131" s="226"/>
      <c r="AU131" s="226"/>
      <c r="AV131" s="226"/>
      <c r="AW131" s="226"/>
      <c r="AX131" s="226"/>
      <c r="AY131" s="226"/>
      <c r="AZ131" s="226"/>
      <c r="BA131" s="226"/>
      <c r="BB131" s="226"/>
      <c r="BC131" s="226"/>
      <c r="BD131" s="226"/>
      <c r="BE131" s="226"/>
      <c r="BF131" s="226"/>
      <c r="BG131" s="226"/>
      <c r="BH131" s="226"/>
      <c r="BI131" s="226"/>
      <c r="BJ131" s="226"/>
      <c r="BK131" s="226"/>
      <c r="BL131" s="226"/>
      <c r="BM131" s="226"/>
      <c r="BN131" s="226"/>
      <c r="BO131" s="226"/>
      <c r="BP131" s="226"/>
      <c r="BQ131" s="226"/>
      <c r="BR131" s="226"/>
      <c r="BS131" s="226"/>
      <c r="BT131" s="226"/>
      <c r="BU131" s="226"/>
      <c r="BV131" s="226"/>
      <c r="BW131" s="226"/>
      <c r="BX131" s="226"/>
      <c r="BY131" s="226"/>
      <c r="BZ131" s="226"/>
      <c r="CA131" s="226"/>
      <c r="CB131" s="226"/>
      <c r="CC131" s="226"/>
      <c r="CD131" s="226"/>
      <c r="CE131" s="226"/>
      <c r="CF131" s="226"/>
      <c r="CG131" s="226"/>
      <c r="CH131" s="226"/>
      <c r="CI131" s="226"/>
      <c r="CJ131" s="226"/>
      <c r="CK131" s="226"/>
      <c r="CL131" s="226"/>
      <c r="CM131" s="226"/>
      <c r="CN131" s="226"/>
    </row>
    <row r="132" spans="1:92" x14ac:dyDescent="0.25">
      <c r="A132" s="226" t="s">
        <v>231</v>
      </c>
      <c r="B132" s="226" t="s">
        <v>427</v>
      </c>
      <c r="C132" s="226" t="s">
        <v>230</v>
      </c>
      <c r="D132" s="226">
        <v>1000</v>
      </c>
      <c r="E132" s="226"/>
      <c r="F132" s="226"/>
      <c r="G132" s="226"/>
      <c r="H132" s="226"/>
      <c r="I132" s="226"/>
      <c r="J132" s="226"/>
      <c r="K132" s="226"/>
      <c r="L132" s="226"/>
      <c r="M132" s="226"/>
      <c r="N132" s="226"/>
      <c r="O132" s="226"/>
      <c r="P132" s="226"/>
      <c r="Q132" s="226"/>
      <c r="R132" s="226"/>
      <c r="S132" s="226"/>
      <c r="T132" s="226"/>
      <c r="U132" s="226"/>
      <c r="V132" s="226"/>
      <c r="W132" s="226"/>
      <c r="X132" s="226"/>
      <c r="Y132" s="226"/>
      <c r="Z132" s="226"/>
      <c r="AA132" s="226"/>
      <c r="AB132" s="226"/>
      <c r="AC132" s="226"/>
      <c r="AD132" s="226"/>
      <c r="AE132" s="226"/>
      <c r="AF132" s="226"/>
      <c r="AG132" s="226"/>
      <c r="AH132" s="226"/>
      <c r="AI132" s="226"/>
      <c r="AJ132" s="226"/>
      <c r="AK132" s="226"/>
      <c r="AL132" s="226"/>
      <c r="AM132" s="226"/>
      <c r="AN132" s="226"/>
      <c r="AO132" s="226"/>
      <c r="AP132" s="226"/>
      <c r="AQ132" s="226"/>
      <c r="AR132" s="226"/>
      <c r="AS132" s="226"/>
      <c r="AT132" s="226"/>
      <c r="AU132" s="226"/>
      <c r="AV132" s="226"/>
      <c r="AW132" s="226"/>
      <c r="AX132" s="226"/>
      <c r="AY132" s="226"/>
      <c r="AZ132" s="226"/>
      <c r="BA132" s="226"/>
      <c r="BB132" s="226"/>
      <c r="BC132" s="226"/>
      <c r="BD132" s="226"/>
      <c r="BE132" s="226"/>
      <c r="BF132" s="226"/>
      <c r="BG132" s="226"/>
      <c r="BH132" s="226"/>
      <c r="BI132" s="226"/>
      <c r="BJ132" s="226"/>
      <c r="BK132" s="226"/>
      <c r="BL132" s="226"/>
      <c r="BM132" s="226"/>
      <c r="BN132" s="226"/>
      <c r="BO132" s="226"/>
      <c r="BP132" s="226"/>
      <c r="BQ132" s="226"/>
      <c r="BR132" s="226"/>
      <c r="BS132" s="226"/>
      <c r="BT132" s="226"/>
      <c r="BU132" s="226"/>
      <c r="BV132" s="226"/>
      <c r="BW132" s="226"/>
      <c r="BX132" s="226"/>
      <c r="BY132" s="226"/>
      <c r="BZ132" s="226"/>
      <c r="CA132" s="226"/>
      <c r="CB132" s="226"/>
      <c r="CC132" s="226"/>
      <c r="CD132" s="226"/>
      <c r="CE132" s="226"/>
      <c r="CF132" s="226"/>
      <c r="CG132" s="226"/>
      <c r="CH132" s="226"/>
      <c r="CI132" s="226"/>
      <c r="CJ132" s="226"/>
      <c r="CK132" s="226"/>
      <c r="CL132" s="226"/>
      <c r="CM132" s="226"/>
      <c r="CN132" s="226"/>
    </row>
    <row r="133" spans="1:92" x14ac:dyDescent="0.25">
      <c r="A133" s="226" t="s">
        <v>233</v>
      </c>
      <c r="B133" s="226" t="s">
        <v>405</v>
      </c>
      <c r="C133" s="226" t="s">
        <v>232</v>
      </c>
      <c r="D133" s="226">
        <v>1500</v>
      </c>
      <c r="E133" s="226"/>
      <c r="F133" s="226"/>
      <c r="G133" s="226"/>
      <c r="H133" s="226"/>
      <c r="I133" s="226"/>
      <c r="J133" s="226"/>
      <c r="K133" s="226"/>
      <c r="L133" s="226"/>
      <c r="M133" s="226"/>
      <c r="N133" s="226"/>
      <c r="O133" s="226"/>
      <c r="P133" s="226"/>
      <c r="Q133" s="226"/>
      <c r="R133" s="226"/>
      <c r="S133" s="226"/>
      <c r="T133" s="226"/>
      <c r="U133" s="226"/>
      <c r="V133" s="226"/>
      <c r="W133" s="226"/>
      <c r="X133" s="226"/>
      <c r="Y133" s="226"/>
      <c r="Z133" s="226"/>
      <c r="AA133" s="226"/>
      <c r="AB133" s="226"/>
      <c r="AC133" s="226"/>
      <c r="AD133" s="226"/>
      <c r="AE133" s="226"/>
      <c r="AF133" s="226"/>
      <c r="AG133" s="226"/>
      <c r="AH133" s="226"/>
      <c r="AI133" s="226"/>
      <c r="AJ133" s="226"/>
      <c r="AK133" s="226"/>
      <c r="AL133" s="226"/>
      <c r="AM133" s="226"/>
      <c r="AN133" s="226"/>
      <c r="AO133" s="226"/>
      <c r="AP133" s="226"/>
      <c r="AQ133" s="226"/>
      <c r="AR133" s="226"/>
      <c r="AS133" s="226"/>
      <c r="AT133" s="226"/>
      <c r="AU133" s="226"/>
      <c r="AV133" s="226"/>
      <c r="AW133" s="226"/>
      <c r="AX133" s="226"/>
      <c r="AY133" s="226"/>
      <c r="AZ133" s="226"/>
      <c r="BA133" s="226"/>
      <c r="BB133" s="226"/>
      <c r="BC133" s="226"/>
      <c r="BD133" s="226"/>
      <c r="BE133" s="226"/>
      <c r="BF133" s="226"/>
      <c r="BG133" s="226"/>
      <c r="BH133" s="226"/>
      <c r="BI133" s="226"/>
      <c r="BJ133" s="226"/>
      <c r="BK133" s="226"/>
      <c r="BL133" s="226"/>
      <c r="BM133" s="226"/>
      <c r="BN133" s="226"/>
      <c r="BO133" s="226"/>
      <c r="BP133" s="226"/>
      <c r="BQ133" s="226"/>
      <c r="BR133" s="226"/>
      <c r="BS133" s="226"/>
      <c r="BT133" s="226"/>
      <c r="BU133" s="226"/>
      <c r="BV133" s="226"/>
      <c r="BW133" s="226"/>
      <c r="BX133" s="226"/>
      <c r="BY133" s="226"/>
      <c r="BZ133" s="226"/>
      <c r="CA133" s="226"/>
      <c r="CB133" s="226"/>
      <c r="CC133" s="226"/>
      <c r="CD133" s="226"/>
      <c r="CE133" s="226"/>
      <c r="CF133" s="226"/>
      <c r="CG133" s="226"/>
      <c r="CH133" s="226"/>
      <c r="CI133" s="226"/>
      <c r="CJ133" s="226"/>
      <c r="CK133" s="226"/>
      <c r="CL133" s="226"/>
      <c r="CM133" s="226"/>
      <c r="CN133" s="226"/>
    </row>
    <row r="134" spans="1:92" x14ac:dyDescent="0.25">
      <c r="A134" s="226" t="s">
        <v>235</v>
      </c>
      <c r="B134" s="226" t="s">
        <v>419</v>
      </c>
      <c r="C134" s="226" t="s">
        <v>234</v>
      </c>
      <c r="D134" s="226">
        <v>1500</v>
      </c>
      <c r="E134" s="226"/>
      <c r="F134" s="226"/>
      <c r="G134" s="226"/>
      <c r="H134" s="226"/>
      <c r="I134" s="226"/>
      <c r="J134" s="226"/>
      <c r="K134" s="226"/>
      <c r="L134" s="226"/>
      <c r="M134" s="226"/>
      <c r="N134" s="226"/>
      <c r="O134" s="226"/>
      <c r="P134" s="226"/>
      <c r="Q134" s="226"/>
      <c r="R134" s="226"/>
      <c r="S134" s="226"/>
      <c r="T134" s="226"/>
      <c r="U134" s="226"/>
      <c r="V134" s="226"/>
      <c r="W134" s="226"/>
      <c r="X134" s="226"/>
      <c r="Y134" s="226"/>
      <c r="Z134" s="226"/>
      <c r="AA134" s="226"/>
      <c r="AB134" s="226"/>
      <c r="AC134" s="226"/>
      <c r="AD134" s="226"/>
      <c r="AE134" s="226"/>
      <c r="AF134" s="226"/>
      <c r="AG134" s="226"/>
      <c r="AH134" s="226"/>
      <c r="AI134" s="226"/>
      <c r="AJ134" s="226"/>
      <c r="AK134" s="226"/>
      <c r="AL134" s="226"/>
      <c r="AM134" s="226"/>
      <c r="AN134" s="226"/>
      <c r="AO134" s="226"/>
      <c r="AP134" s="226"/>
      <c r="AQ134" s="226"/>
      <c r="AR134" s="226"/>
      <c r="AS134" s="226"/>
      <c r="AT134" s="226"/>
      <c r="AU134" s="226"/>
      <c r="AV134" s="226"/>
      <c r="AW134" s="226"/>
      <c r="AX134" s="226"/>
      <c r="AY134" s="226"/>
      <c r="AZ134" s="226"/>
      <c r="BA134" s="226"/>
      <c r="BB134" s="226"/>
      <c r="BC134" s="226"/>
      <c r="BD134" s="226"/>
      <c r="BE134" s="226"/>
      <c r="BF134" s="226"/>
      <c r="BG134" s="226"/>
      <c r="BH134" s="226"/>
      <c r="BI134" s="226"/>
      <c r="BJ134" s="226"/>
      <c r="BK134" s="226"/>
      <c r="BL134" s="226"/>
      <c r="BM134" s="226"/>
      <c r="BN134" s="226"/>
      <c r="BO134" s="226"/>
      <c r="BP134" s="226"/>
      <c r="BQ134" s="226"/>
      <c r="BR134" s="226"/>
      <c r="BS134" s="226"/>
      <c r="BT134" s="226"/>
      <c r="BU134" s="226"/>
      <c r="BV134" s="226"/>
      <c r="BW134" s="226"/>
      <c r="BX134" s="226"/>
      <c r="BY134" s="226"/>
      <c r="BZ134" s="226"/>
      <c r="CA134" s="226"/>
      <c r="CB134" s="226"/>
      <c r="CC134" s="226"/>
      <c r="CD134" s="226"/>
      <c r="CE134" s="226"/>
      <c r="CF134" s="226"/>
      <c r="CG134" s="226"/>
      <c r="CH134" s="226"/>
      <c r="CI134" s="226"/>
      <c r="CJ134" s="226"/>
      <c r="CK134" s="226"/>
      <c r="CL134" s="226"/>
      <c r="CM134" s="226"/>
      <c r="CN134" s="226"/>
    </row>
    <row r="135" spans="1:92" x14ac:dyDescent="0.25">
      <c r="A135" s="226" t="s">
        <v>209</v>
      </c>
      <c r="B135" s="226" t="s">
        <v>400</v>
      </c>
      <c r="C135" s="226" t="s">
        <v>208</v>
      </c>
      <c r="D135" s="226">
        <v>150</v>
      </c>
      <c r="E135" s="226"/>
      <c r="F135" s="226"/>
      <c r="G135" s="226"/>
      <c r="H135" s="226"/>
      <c r="I135" s="226"/>
      <c r="J135" s="226"/>
      <c r="K135" s="226"/>
      <c r="L135" s="226"/>
      <c r="M135" s="226"/>
      <c r="N135" s="226"/>
      <c r="O135" s="226"/>
      <c r="P135" s="226"/>
      <c r="Q135" s="226"/>
      <c r="R135" s="226"/>
      <c r="S135" s="226"/>
      <c r="T135" s="226"/>
      <c r="U135" s="226"/>
      <c r="V135" s="226"/>
      <c r="W135" s="226"/>
      <c r="X135" s="226"/>
      <c r="Y135" s="226"/>
      <c r="Z135" s="226"/>
      <c r="AA135" s="226"/>
      <c r="AB135" s="226"/>
      <c r="AC135" s="226"/>
      <c r="AD135" s="226"/>
      <c r="AE135" s="226"/>
      <c r="AF135" s="226"/>
      <c r="AG135" s="226"/>
      <c r="AH135" s="226"/>
      <c r="AI135" s="226"/>
      <c r="AJ135" s="226"/>
      <c r="AK135" s="226"/>
      <c r="AL135" s="226"/>
      <c r="AM135" s="226"/>
      <c r="AN135" s="226"/>
      <c r="AO135" s="226"/>
      <c r="AP135" s="226"/>
      <c r="AQ135" s="226"/>
      <c r="AR135" s="226"/>
      <c r="AS135" s="226"/>
      <c r="AT135" s="226"/>
      <c r="AU135" s="226"/>
      <c r="AV135" s="226"/>
      <c r="AW135" s="226"/>
      <c r="AX135" s="226"/>
      <c r="AY135" s="226"/>
      <c r="AZ135" s="226"/>
      <c r="BA135" s="226"/>
      <c r="BB135" s="226"/>
      <c r="BC135" s="226"/>
      <c r="BD135" s="226"/>
      <c r="BE135" s="226"/>
      <c r="BF135" s="226"/>
      <c r="BG135" s="226"/>
      <c r="BH135" s="226"/>
      <c r="BI135" s="226"/>
      <c r="BJ135" s="226"/>
      <c r="BK135" s="226"/>
      <c r="BL135" s="226"/>
      <c r="BM135" s="226"/>
      <c r="BN135" s="226"/>
      <c r="BO135" s="226"/>
      <c r="BP135" s="226"/>
      <c r="BQ135" s="226"/>
      <c r="BR135" s="226"/>
      <c r="BS135" s="226"/>
      <c r="BT135" s="226"/>
      <c r="BU135" s="226"/>
      <c r="BV135" s="226"/>
      <c r="BW135" s="226"/>
      <c r="BX135" s="226"/>
      <c r="BY135" s="226"/>
      <c r="BZ135" s="226"/>
      <c r="CA135" s="226"/>
      <c r="CB135" s="226"/>
      <c r="CC135" s="226"/>
      <c r="CD135" s="226"/>
      <c r="CE135" s="226"/>
      <c r="CF135" s="226"/>
      <c r="CG135" s="226"/>
      <c r="CH135" s="226"/>
      <c r="CI135" s="226"/>
      <c r="CJ135" s="226"/>
      <c r="CK135" s="226"/>
      <c r="CL135" s="226"/>
      <c r="CM135" s="226"/>
      <c r="CN135" s="226"/>
    </row>
    <row r="136" spans="1:92" x14ac:dyDescent="0.25">
      <c r="A136" s="226" t="s">
        <v>212</v>
      </c>
      <c r="B136" s="226" t="s">
        <v>424</v>
      </c>
      <c r="C136" s="226" t="s">
        <v>211</v>
      </c>
      <c r="D136" s="226">
        <v>150</v>
      </c>
      <c r="E136" s="226"/>
      <c r="F136" s="226"/>
      <c r="G136" s="226"/>
      <c r="H136" s="226"/>
      <c r="I136" s="226"/>
      <c r="J136" s="226"/>
      <c r="K136" s="226"/>
      <c r="L136" s="226"/>
      <c r="M136" s="226"/>
      <c r="N136" s="226"/>
      <c r="O136" s="226"/>
      <c r="P136" s="226"/>
      <c r="Q136" s="226"/>
      <c r="R136" s="226"/>
      <c r="S136" s="226"/>
      <c r="T136" s="226"/>
      <c r="U136" s="226"/>
      <c r="V136" s="226"/>
      <c r="W136" s="226"/>
      <c r="X136" s="226"/>
      <c r="Y136" s="226"/>
      <c r="Z136" s="226"/>
      <c r="AA136" s="226"/>
      <c r="AB136" s="226"/>
      <c r="AC136" s="226"/>
      <c r="AD136" s="226"/>
      <c r="AE136" s="226"/>
      <c r="AF136" s="226"/>
      <c r="AG136" s="226"/>
      <c r="AH136" s="226"/>
      <c r="AI136" s="226"/>
      <c r="AJ136" s="226"/>
      <c r="AK136" s="226"/>
      <c r="AL136" s="226"/>
      <c r="AM136" s="226"/>
      <c r="AN136" s="226"/>
      <c r="AO136" s="226"/>
      <c r="AP136" s="226"/>
      <c r="AQ136" s="226"/>
      <c r="AR136" s="226"/>
      <c r="AS136" s="226"/>
      <c r="AT136" s="226"/>
      <c r="AU136" s="226"/>
      <c r="AV136" s="226"/>
      <c r="AW136" s="226"/>
      <c r="AX136" s="226"/>
      <c r="AY136" s="226"/>
      <c r="AZ136" s="226"/>
      <c r="BA136" s="226"/>
      <c r="BB136" s="226"/>
      <c r="BC136" s="226"/>
      <c r="BD136" s="226"/>
      <c r="BE136" s="226"/>
      <c r="BF136" s="226"/>
      <c r="BG136" s="226"/>
      <c r="BH136" s="226"/>
      <c r="BI136" s="226"/>
      <c r="BJ136" s="226"/>
      <c r="BK136" s="226"/>
      <c r="BL136" s="226"/>
      <c r="BM136" s="226"/>
      <c r="BN136" s="226"/>
      <c r="BO136" s="226"/>
      <c r="BP136" s="226"/>
      <c r="BQ136" s="226"/>
      <c r="BR136" s="226"/>
      <c r="BS136" s="226"/>
      <c r="BT136" s="226"/>
      <c r="BU136" s="226"/>
      <c r="BV136" s="226"/>
      <c r="BW136" s="226"/>
      <c r="BX136" s="226"/>
      <c r="BY136" s="226"/>
      <c r="BZ136" s="226"/>
      <c r="CA136" s="226"/>
      <c r="CB136" s="226"/>
      <c r="CC136" s="226"/>
      <c r="CD136" s="226"/>
      <c r="CE136" s="226"/>
      <c r="CF136" s="226"/>
      <c r="CG136" s="226"/>
      <c r="CH136" s="226"/>
      <c r="CI136" s="226"/>
      <c r="CJ136" s="226"/>
      <c r="CK136" s="226"/>
      <c r="CL136" s="226"/>
      <c r="CM136" s="226"/>
      <c r="CN136" s="226"/>
    </row>
    <row r="137" spans="1:92" x14ac:dyDescent="0.25">
      <c r="A137" s="226" t="s">
        <v>237</v>
      </c>
      <c r="B137" s="226" t="s">
        <v>406</v>
      </c>
      <c r="C137" s="226" t="s">
        <v>236</v>
      </c>
      <c r="D137" s="226">
        <v>2000</v>
      </c>
      <c r="E137" s="226"/>
      <c r="F137" s="226"/>
      <c r="G137" s="226"/>
      <c r="H137" s="226"/>
      <c r="I137" s="226"/>
      <c r="J137" s="226"/>
      <c r="K137" s="226"/>
      <c r="L137" s="226"/>
      <c r="M137" s="226"/>
      <c r="N137" s="226"/>
      <c r="O137" s="226"/>
      <c r="P137" s="226"/>
      <c r="Q137" s="226"/>
      <c r="R137" s="226"/>
      <c r="S137" s="226"/>
      <c r="T137" s="226"/>
      <c r="U137" s="226"/>
      <c r="V137" s="226"/>
      <c r="W137" s="226"/>
      <c r="X137" s="226"/>
      <c r="Y137" s="226"/>
      <c r="Z137" s="226"/>
      <c r="AA137" s="226"/>
      <c r="AB137" s="226"/>
      <c r="AC137" s="226"/>
      <c r="AD137" s="226"/>
      <c r="AE137" s="226"/>
      <c r="AF137" s="226"/>
      <c r="AG137" s="226"/>
      <c r="AH137" s="226"/>
      <c r="AI137" s="226"/>
      <c r="AJ137" s="226"/>
      <c r="AK137" s="226"/>
      <c r="AL137" s="226"/>
      <c r="AM137" s="226"/>
      <c r="AN137" s="226"/>
      <c r="AO137" s="226"/>
      <c r="AP137" s="226"/>
      <c r="AQ137" s="226"/>
      <c r="AR137" s="226"/>
      <c r="AS137" s="226"/>
      <c r="AT137" s="226"/>
      <c r="AU137" s="226"/>
      <c r="AV137" s="226"/>
      <c r="AW137" s="226"/>
      <c r="AX137" s="226"/>
      <c r="AY137" s="226"/>
      <c r="AZ137" s="226"/>
      <c r="BA137" s="226"/>
      <c r="BB137" s="226"/>
      <c r="BC137" s="226"/>
      <c r="BD137" s="226"/>
      <c r="BE137" s="226"/>
      <c r="BF137" s="226"/>
      <c r="BG137" s="226"/>
      <c r="BH137" s="226"/>
      <c r="BI137" s="226"/>
      <c r="BJ137" s="226"/>
      <c r="BK137" s="226"/>
      <c r="BL137" s="226"/>
      <c r="BM137" s="226"/>
      <c r="BN137" s="226"/>
      <c r="BO137" s="226"/>
      <c r="BP137" s="226"/>
      <c r="BQ137" s="226"/>
      <c r="BR137" s="226"/>
      <c r="BS137" s="226"/>
      <c r="BT137" s="226"/>
      <c r="BU137" s="226"/>
      <c r="BV137" s="226"/>
      <c r="BW137" s="226"/>
      <c r="BX137" s="226"/>
      <c r="BY137" s="226"/>
      <c r="BZ137" s="226"/>
      <c r="CA137" s="226"/>
      <c r="CB137" s="226"/>
      <c r="CC137" s="226"/>
      <c r="CD137" s="226"/>
      <c r="CE137" s="226"/>
      <c r="CF137" s="226"/>
      <c r="CG137" s="226"/>
      <c r="CH137" s="226"/>
      <c r="CI137" s="226"/>
      <c r="CJ137" s="226"/>
      <c r="CK137" s="226"/>
      <c r="CL137" s="226"/>
      <c r="CM137" s="226"/>
      <c r="CN137" s="226"/>
    </row>
    <row r="138" spans="1:92" x14ac:dyDescent="0.25">
      <c r="A138" s="226" t="s">
        <v>239</v>
      </c>
      <c r="B138" s="226" t="s">
        <v>420</v>
      </c>
      <c r="C138" s="226" t="s">
        <v>238</v>
      </c>
      <c r="D138" s="226">
        <v>2000</v>
      </c>
      <c r="E138" s="226"/>
      <c r="F138" s="226"/>
      <c r="G138" s="226"/>
      <c r="H138" s="226"/>
      <c r="I138" s="226"/>
      <c r="J138" s="226"/>
      <c r="K138" s="226"/>
      <c r="L138" s="226"/>
      <c r="M138" s="226"/>
      <c r="N138" s="226"/>
      <c r="O138" s="226"/>
      <c r="P138" s="226"/>
      <c r="Q138" s="226"/>
      <c r="R138" s="226"/>
      <c r="S138" s="226"/>
      <c r="T138" s="226"/>
      <c r="U138" s="226"/>
      <c r="V138" s="226"/>
      <c r="W138" s="226"/>
      <c r="X138" s="226"/>
      <c r="Y138" s="226"/>
      <c r="Z138" s="226"/>
      <c r="AA138" s="226"/>
      <c r="AB138" s="226"/>
      <c r="AC138" s="226"/>
      <c r="AD138" s="226"/>
      <c r="AE138" s="226"/>
      <c r="AF138" s="226"/>
      <c r="AG138" s="226"/>
      <c r="AH138" s="226"/>
      <c r="AI138" s="226"/>
      <c r="AJ138" s="226"/>
      <c r="AK138" s="226"/>
      <c r="AL138" s="226"/>
      <c r="AM138" s="226"/>
      <c r="AN138" s="226"/>
      <c r="AO138" s="226"/>
      <c r="AP138" s="226"/>
      <c r="AQ138" s="226"/>
      <c r="AR138" s="226"/>
      <c r="AS138" s="226"/>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6"/>
      <c r="CJ138" s="226"/>
      <c r="CK138" s="226"/>
      <c r="CL138" s="226"/>
      <c r="CM138" s="226"/>
      <c r="CN138" s="226"/>
    </row>
    <row r="139" spans="1:92" x14ac:dyDescent="0.25">
      <c r="A139" s="226" t="s">
        <v>514</v>
      </c>
      <c r="B139" s="226" t="s">
        <v>512</v>
      </c>
      <c r="C139" s="226" t="s">
        <v>513</v>
      </c>
      <c r="D139" s="226">
        <v>2500</v>
      </c>
      <c r="E139" s="226"/>
      <c r="F139" s="226"/>
      <c r="G139" s="226"/>
      <c r="H139" s="226"/>
      <c r="I139" s="226"/>
      <c r="J139" s="226"/>
      <c r="K139" s="226"/>
      <c r="L139" s="226"/>
      <c r="M139" s="226"/>
      <c r="N139" s="226"/>
      <c r="O139" s="226"/>
      <c r="P139" s="226"/>
      <c r="Q139" s="226"/>
      <c r="R139" s="226"/>
      <c r="S139" s="226"/>
      <c r="T139" s="226"/>
      <c r="U139" s="226"/>
      <c r="V139" s="226"/>
      <c r="W139" s="226"/>
      <c r="X139" s="226"/>
      <c r="Y139" s="226"/>
      <c r="Z139" s="226"/>
      <c r="AA139" s="226"/>
      <c r="AB139" s="226"/>
      <c r="AC139" s="226"/>
      <c r="AD139" s="226"/>
      <c r="AE139" s="226"/>
      <c r="AF139" s="226"/>
      <c r="AG139" s="226"/>
      <c r="AH139" s="226"/>
      <c r="AI139" s="226"/>
      <c r="AJ139" s="226"/>
      <c r="AK139" s="226"/>
      <c r="AL139" s="226"/>
      <c r="AM139" s="226"/>
      <c r="AN139" s="226"/>
      <c r="AO139" s="226"/>
      <c r="AP139" s="226"/>
      <c r="AQ139" s="226"/>
      <c r="AR139" s="226"/>
      <c r="AS139" s="226"/>
      <c r="AT139" s="226"/>
      <c r="AU139" s="226"/>
      <c r="AV139" s="226"/>
      <c r="AW139" s="226"/>
      <c r="AX139" s="226"/>
      <c r="AY139" s="226"/>
      <c r="AZ139" s="226"/>
      <c r="BA139" s="226"/>
      <c r="BB139" s="226"/>
      <c r="BC139" s="226"/>
      <c r="BD139" s="226"/>
      <c r="BE139" s="226"/>
      <c r="BF139" s="226"/>
      <c r="BG139" s="226"/>
      <c r="BH139" s="226"/>
      <c r="BI139" s="226"/>
      <c r="BJ139" s="226"/>
      <c r="BK139" s="226"/>
      <c r="BL139" s="226"/>
      <c r="BM139" s="226"/>
      <c r="BN139" s="226"/>
      <c r="BO139" s="226"/>
      <c r="BP139" s="226"/>
      <c r="BQ139" s="226"/>
      <c r="BR139" s="226"/>
      <c r="BS139" s="226"/>
      <c r="BT139" s="226"/>
      <c r="BU139" s="226"/>
      <c r="BV139" s="226"/>
      <c r="BW139" s="226"/>
      <c r="BX139" s="226"/>
      <c r="BY139" s="226"/>
      <c r="BZ139" s="226"/>
      <c r="CA139" s="226"/>
      <c r="CB139" s="226"/>
      <c r="CC139" s="226"/>
      <c r="CD139" s="226"/>
      <c r="CE139" s="226"/>
      <c r="CF139" s="226"/>
      <c r="CG139" s="226"/>
      <c r="CH139" s="226"/>
      <c r="CI139" s="226"/>
      <c r="CJ139" s="226"/>
      <c r="CK139" s="226"/>
      <c r="CL139" s="226"/>
      <c r="CM139" s="226"/>
      <c r="CN139" s="226"/>
    </row>
    <row r="140" spans="1:92" x14ac:dyDescent="0.25">
      <c r="A140" s="226" t="s">
        <v>241</v>
      </c>
      <c r="B140" s="226" t="s">
        <v>407</v>
      </c>
      <c r="C140" s="226" t="s">
        <v>240</v>
      </c>
      <c r="D140" s="226">
        <v>2500</v>
      </c>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c r="BA140" s="226"/>
      <c r="BB140" s="226"/>
      <c r="BC140" s="226"/>
      <c r="BD140" s="226"/>
      <c r="BE140" s="226"/>
      <c r="BF140" s="226"/>
      <c r="BG140" s="226"/>
      <c r="BH140" s="226"/>
      <c r="BI140" s="226"/>
      <c r="BJ140" s="226"/>
      <c r="BK140" s="226"/>
      <c r="BL140" s="226"/>
      <c r="BM140" s="226"/>
      <c r="BN140" s="226"/>
      <c r="BO140" s="226"/>
      <c r="BP140" s="226"/>
      <c r="BQ140" s="226"/>
      <c r="BR140" s="226"/>
      <c r="BS140" s="226"/>
      <c r="BT140" s="226"/>
      <c r="BU140" s="226"/>
      <c r="BV140" s="226"/>
      <c r="BW140" s="226"/>
      <c r="BX140" s="226"/>
      <c r="BY140" s="226"/>
      <c r="BZ140" s="226"/>
      <c r="CA140" s="226"/>
      <c r="CB140" s="226"/>
      <c r="CC140" s="226"/>
      <c r="CD140" s="226"/>
      <c r="CE140" s="226"/>
      <c r="CF140" s="226"/>
      <c r="CG140" s="226"/>
      <c r="CH140" s="226"/>
      <c r="CI140" s="226"/>
      <c r="CJ140" s="226"/>
      <c r="CK140" s="226"/>
      <c r="CL140" s="226"/>
      <c r="CM140" s="226"/>
      <c r="CN140" s="226"/>
    </row>
    <row r="141" spans="1:92" x14ac:dyDescent="0.25">
      <c r="A141" s="226" t="s">
        <v>243</v>
      </c>
      <c r="B141" s="226" t="s">
        <v>421</v>
      </c>
      <c r="C141" s="226" t="s">
        <v>242</v>
      </c>
      <c r="D141" s="226">
        <v>2500</v>
      </c>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c r="BA141" s="226"/>
      <c r="BB141" s="226"/>
      <c r="BC141" s="226"/>
      <c r="BD141" s="226"/>
      <c r="BE141" s="226"/>
      <c r="BF141" s="226"/>
      <c r="BG141" s="226"/>
      <c r="BH141" s="226"/>
      <c r="BI141" s="226"/>
      <c r="BJ141" s="226"/>
      <c r="BK141" s="226"/>
      <c r="BL141" s="226"/>
      <c r="BM141" s="226"/>
      <c r="BN141" s="226"/>
      <c r="BO141" s="226"/>
      <c r="BP141" s="226"/>
      <c r="BQ141" s="226"/>
      <c r="BR141" s="226"/>
      <c r="BS141" s="226"/>
      <c r="BT141" s="226"/>
      <c r="BU141" s="226"/>
      <c r="BV141" s="226"/>
      <c r="BW141" s="226"/>
      <c r="BX141" s="226"/>
      <c r="BY141" s="226"/>
      <c r="BZ141" s="226"/>
      <c r="CA141" s="226"/>
      <c r="CB141" s="226"/>
      <c r="CC141" s="226"/>
      <c r="CD141" s="226"/>
      <c r="CE141" s="226"/>
      <c r="CF141" s="226"/>
      <c r="CG141" s="226"/>
      <c r="CH141" s="226"/>
      <c r="CI141" s="226"/>
      <c r="CJ141" s="226"/>
      <c r="CK141" s="226"/>
      <c r="CL141" s="226"/>
      <c r="CM141" s="226"/>
      <c r="CN141" s="226"/>
    </row>
    <row r="142" spans="1:92" x14ac:dyDescent="0.25">
      <c r="A142" s="226" t="s">
        <v>243</v>
      </c>
      <c r="B142" s="226" t="s">
        <v>421</v>
      </c>
      <c r="C142" s="226" t="s">
        <v>242</v>
      </c>
      <c r="D142" s="226">
        <v>2500</v>
      </c>
      <c r="E142" s="226"/>
      <c r="F142" s="226"/>
      <c r="G142" s="226"/>
      <c r="H142" s="226"/>
      <c r="I142" s="226"/>
      <c r="J142" s="226"/>
      <c r="K142" s="226"/>
      <c r="L142" s="226"/>
      <c r="M142" s="226"/>
      <c r="N142" s="226"/>
      <c r="O142" s="226"/>
      <c r="P142" s="226"/>
      <c r="Q142" s="226"/>
      <c r="R142" s="226"/>
      <c r="S142" s="226"/>
      <c r="T142" s="226"/>
      <c r="U142" s="226"/>
      <c r="V142" s="226"/>
      <c r="W142" s="226"/>
      <c r="X142" s="226"/>
      <c r="Y142" s="226"/>
      <c r="Z142" s="226"/>
      <c r="AA142" s="226"/>
      <c r="AB142" s="226"/>
      <c r="AC142" s="226"/>
      <c r="AD142" s="226"/>
      <c r="AE142" s="226"/>
      <c r="AF142" s="226"/>
      <c r="AG142" s="226"/>
      <c r="AH142" s="226"/>
      <c r="AI142" s="226"/>
      <c r="AJ142" s="226"/>
      <c r="AK142" s="226"/>
      <c r="AL142" s="226"/>
      <c r="AM142" s="226"/>
      <c r="AN142" s="226"/>
      <c r="AO142" s="226"/>
      <c r="AP142" s="226"/>
      <c r="AQ142" s="226"/>
      <c r="AR142" s="226"/>
      <c r="AS142" s="226"/>
      <c r="AT142" s="226"/>
      <c r="AU142" s="226"/>
      <c r="AV142" s="226"/>
      <c r="AW142" s="226"/>
      <c r="AX142" s="226"/>
      <c r="AY142" s="226"/>
      <c r="AZ142" s="226"/>
      <c r="BA142" s="226"/>
      <c r="BB142" s="226"/>
      <c r="BC142" s="226"/>
      <c r="BD142" s="226"/>
      <c r="BE142" s="226"/>
      <c r="BF142" s="226"/>
      <c r="BG142" s="226"/>
      <c r="BH142" s="226"/>
      <c r="BI142" s="226"/>
      <c r="BJ142" s="226"/>
      <c r="BK142" s="226"/>
      <c r="BL142" s="226"/>
      <c r="BM142" s="226"/>
      <c r="BN142" s="226"/>
      <c r="BO142" s="226"/>
      <c r="BP142" s="226"/>
      <c r="BQ142" s="226"/>
      <c r="BR142" s="226"/>
      <c r="BS142" s="226"/>
      <c r="BT142" s="226"/>
      <c r="BU142" s="226"/>
      <c r="BV142" s="226"/>
      <c r="BW142" s="226"/>
      <c r="BX142" s="226"/>
      <c r="BY142" s="226"/>
      <c r="BZ142" s="226"/>
      <c r="CA142" s="226"/>
      <c r="CB142" s="226"/>
      <c r="CC142" s="226"/>
      <c r="CD142" s="226"/>
      <c r="CE142" s="226"/>
      <c r="CF142" s="226"/>
      <c r="CG142" s="226"/>
      <c r="CH142" s="226"/>
      <c r="CI142" s="226"/>
      <c r="CJ142" s="226"/>
      <c r="CK142" s="226"/>
      <c r="CL142" s="226"/>
      <c r="CM142" s="226"/>
      <c r="CN142" s="226"/>
    </row>
    <row r="143" spans="1:92" x14ac:dyDescent="0.25">
      <c r="A143" s="226" t="s">
        <v>215</v>
      </c>
      <c r="B143" s="226" t="s">
        <v>402</v>
      </c>
      <c r="C143" s="226" t="s">
        <v>214</v>
      </c>
      <c r="D143" s="226">
        <v>300</v>
      </c>
      <c r="E143" s="226"/>
      <c r="F143" s="226"/>
      <c r="G143" s="226"/>
      <c r="H143" s="226"/>
      <c r="I143" s="226"/>
      <c r="J143" s="226"/>
      <c r="K143" s="226"/>
      <c r="L143" s="226"/>
      <c r="M143" s="226"/>
      <c r="N143" s="226"/>
      <c r="O143" s="226"/>
      <c r="P143" s="226"/>
      <c r="Q143" s="226"/>
      <c r="R143" s="226"/>
      <c r="S143" s="226"/>
      <c r="T143" s="226"/>
      <c r="U143" s="226"/>
      <c r="V143" s="226"/>
      <c r="W143" s="226"/>
      <c r="X143" s="226"/>
      <c r="Y143" s="226"/>
      <c r="Z143" s="226"/>
      <c r="AA143" s="226"/>
      <c r="AB143" s="226"/>
      <c r="AC143" s="226"/>
      <c r="AD143" s="226"/>
      <c r="AE143" s="226"/>
      <c r="AF143" s="226"/>
      <c r="AG143" s="226"/>
      <c r="AH143" s="226"/>
      <c r="AI143" s="226"/>
      <c r="AJ143" s="226"/>
      <c r="AK143" s="226"/>
      <c r="AL143" s="226"/>
      <c r="AM143" s="226"/>
      <c r="AN143" s="226"/>
      <c r="AO143" s="226"/>
      <c r="AP143" s="226"/>
      <c r="AQ143" s="226"/>
      <c r="AR143" s="226"/>
      <c r="AS143" s="226"/>
      <c r="AT143" s="226"/>
      <c r="AU143" s="226"/>
      <c r="AV143" s="226"/>
      <c r="AW143" s="226"/>
      <c r="AX143" s="226"/>
      <c r="AY143" s="226"/>
      <c r="AZ143" s="226"/>
      <c r="BA143" s="226"/>
      <c r="BB143" s="226"/>
      <c r="BC143" s="226"/>
      <c r="BD143" s="226"/>
      <c r="BE143" s="226"/>
      <c r="BF143" s="226"/>
      <c r="BG143" s="226"/>
      <c r="BH143" s="226"/>
      <c r="BI143" s="226"/>
      <c r="BJ143" s="226"/>
      <c r="BK143" s="226"/>
      <c r="BL143" s="226"/>
      <c r="BM143" s="226"/>
      <c r="BN143" s="226"/>
      <c r="BO143" s="226"/>
      <c r="BP143" s="226"/>
      <c r="BQ143" s="226"/>
      <c r="BR143" s="226"/>
      <c r="BS143" s="226"/>
      <c r="BT143" s="226"/>
      <c r="BU143" s="226"/>
      <c r="BV143" s="226"/>
      <c r="BW143" s="226"/>
      <c r="BX143" s="226"/>
      <c r="BY143" s="226"/>
      <c r="BZ143" s="226"/>
      <c r="CA143" s="226"/>
      <c r="CB143" s="226"/>
      <c r="CC143" s="226"/>
      <c r="CD143" s="226"/>
      <c r="CE143" s="226"/>
      <c r="CF143" s="226"/>
      <c r="CG143" s="226"/>
      <c r="CH143" s="226"/>
      <c r="CI143" s="226"/>
      <c r="CJ143" s="226"/>
      <c r="CK143" s="226"/>
      <c r="CL143" s="226"/>
      <c r="CM143" s="226"/>
      <c r="CN143" s="226"/>
    </row>
    <row r="144" spans="1:92" x14ac:dyDescent="0.25">
      <c r="A144" s="226" t="s">
        <v>215</v>
      </c>
      <c r="B144" s="226" t="s">
        <v>402</v>
      </c>
      <c r="C144" s="226" t="s">
        <v>214</v>
      </c>
      <c r="D144" s="226">
        <v>300</v>
      </c>
      <c r="E144" s="226"/>
      <c r="F144" s="226"/>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6"/>
      <c r="AY144" s="226"/>
      <c r="AZ144" s="226"/>
      <c r="BA144" s="226"/>
      <c r="BB144" s="226"/>
      <c r="BC144" s="226"/>
      <c r="BD144" s="226"/>
      <c r="BE144" s="226"/>
      <c r="BF144" s="226"/>
      <c r="BG144" s="226"/>
      <c r="BH144" s="226"/>
      <c r="BI144" s="226"/>
      <c r="BJ144" s="226"/>
      <c r="BK144" s="226"/>
      <c r="BL144" s="226"/>
      <c r="BM144" s="226"/>
      <c r="BN144" s="226"/>
      <c r="BO144" s="226"/>
      <c r="BP144" s="226"/>
      <c r="BQ144" s="226"/>
      <c r="BR144" s="226"/>
      <c r="BS144" s="226"/>
      <c r="BT144" s="226"/>
      <c r="BU144" s="226"/>
      <c r="BV144" s="226"/>
      <c r="BW144" s="226"/>
      <c r="BX144" s="226"/>
      <c r="BY144" s="226"/>
      <c r="BZ144" s="226"/>
      <c r="CA144" s="226"/>
      <c r="CB144" s="226"/>
      <c r="CC144" s="226"/>
      <c r="CD144" s="226"/>
      <c r="CE144" s="226"/>
      <c r="CF144" s="226"/>
      <c r="CG144" s="226"/>
      <c r="CH144" s="226"/>
      <c r="CI144" s="226"/>
      <c r="CJ144" s="226"/>
      <c r="CK144" s="226"/>
      <c r="CL144" s="226"/>
      <c r="CM144" s="226"/>
      <c r="CN144" s="226"/>
    </row>
    <row r="145" spans="1:92" x14ac:dyDescent="0.25">
      <c r="A145" s="226" t="s">
        <v>217</v>
      </c>
      <c r="B145" s="226" t="s">
        <v>416</v>
      </c>
      <c r="C145" s="226" t="s">
        <v>216</v>
      </c>
      <c r="D145" s="226">
        <v>300</v>
      </c>
      <c r="E145" s="226"/>
      <c r="F145" s="226"/>
      <c r="G145" s="226"/>
      <c r="H145" s="226"/>
      <c r="I145" s="226"/>
      <c r="J145" s="226"/>
      <c r="K145" s="226"/>
      <c r="L145" s="226"/>
      <c r="M145" s="226"/>
      <c r="N145" s="226"/>
      <c r="O145" s="226"/>
      <c r="P145" s="226"/>
      <c r="Q145" s="226"/>
      <c r="R145" s="226"/>
      <c r="S145" s="226"/>
      <c r="T145" s="226"/>
      <c r="U145" s="226"/>
      <c r="V145" s="226"/>
      <c r="W145" s="226"/>
      <c r="X145" s="226"/>
      <c r="Y145" s="226"/>
      <c r="Z145" s="226"/>
      <c r="AA145" s="226"/>
      <c r="AB145" s="226"/>
      <c r="AC145" s="226"/>
      <c r="AD145" s="226"/>
      <c r="AE145" s="226"/>
      <c r="AF145" s="226"/>
      <c r="AG145" s="226"/>
      <c r="AH145" s="226"/>
      <c r="AI145" s="226"/>
      <c r="AJ145" s="226"/>
      <c r="AK145" s="226"/>
      <c r="AL145" s="226"/>
      <c r="AM145" s="226"/>
      <c r="AN145" s="226"/>
      <c r="AO145" s="226"/>
      <c r="AP145" s="226"/>
      <c r="AQ145" s="226"/>
      <c r="AR145" s="226"/>
      <c r="AS145" s="226"/>
      <c r="AT145" s="226"/>
      <c r="AU145" s="226"/>
      <c r="AV145" s="226"/>
      <c r="AW145" s="226"/>
      <c r="AX145" s="226"/>
      <c r="AY145" s="226"/>
      <c r="AZ145" s="226"/>
      <c r="BA145" s="226"/>
      <c r="BB145" s="226"/>
      <c r="BC145" s="226"/>
      <c r="BD145" s="226"/>
      <c r="BE145" s="226"/>
      <c r="BF145" s="226"/>
      <c r="BG145" s="226"/>
      <c r="BH145" s="226"/>
      <c r="BI145" s="226"/>
      <c r="BJ145" s="226"/>
      <c r="BK145" s="226"/>
      <c r="BL145" s="226"/>
      <c r="BM145" s="226"/>
      <c r="BN145" s="226"/>
      <c r="BO145" s="226"/>
      <c r="BP145" s="226"/>
      <c r="BQ145" s="226"/>
      <c r="BR145" s="226"/>
      <c r="BS145" s="226"/>
      <c r="BT145" s="226"/>
      <c r="BU145" s="226"/>
      <c r="BV145" s="226"/>
      <c r="BW145" s="226"/>
      <c r="BX145" s="226"/>
      <c r="BY145" s="226"/>
      <c r="BZ145" s="226"/>
      <c r="CA145" s="226"/>
      <c r="CB145" s="226"/>
      <c r="CC145" s="226"/>
      <c r="CD145" s="226"/>
      <c r="CE145" s="226"/>
      <c r="CF145" s="226"/>
      <c r="CG145" s="226"/>
      <c r="CH145" s="226"/>
      <c r="CI145" s="226"/>
      <c r="CJ145" s="226"/>
      <c r="CK145" s="226"/>
      <c r="CL145" s="226"/>
      <c r="CM145" s="226"/>
      <c r="CN145" s="226"/>
    </row>
    <row r="146" spans="1:92" x14ac:dyDescent="0.25">
      <c r="A146" s="226" t="s">
        <v>217</v>
      </c>
      <c r="B146" s="226" t="s">
        <v>416</v>
      </c>
      <c r="C146" s="226" t="s">
        <v>216</v>
      </c>
      <c r="D146" s="226">
        <v>300</v>
      </c>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c r="CE146" s="226"/>
      <c r="CF146" s="226"/>
      <c r="CG146" s="226"/>
      <c r="CH146" s="226"/>
      <c r="CI146" s="226"/>
      <c r="CJ146" s="226"/>
      <c r="CK146" s="226"/>
      <c r="CL146" s="226"/>
      <c r="CM146" s="226"/>
      <c r="CN146" s="226"/>
    </row>
    <row r="147" spans="1:92" x14ac:dyDescent="0.25">
      <c r="A147" s="226" t="s">
        <v>219</v>
      </c>
      <c r="B147" s="226" t="s">
        <v>425</v>
      </c>
      <c r="C147" s="226" t="s">
        <v>218</v>
      </c>
      <c r="D147" s="226">
        <v>300</v>
      </c>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226"/>
      <c r="BY147" s="226"/>
      <c r="BZ147" s="226"/>
      <c r="CA147" s="226"/>
      <c r="CB147" s="226"/>
      <c r="CC147" s="226"/>
      <c r="CD147" s="226"/>
      <c r="CE147" s="226"/>
      <c r="CF147" s="226"/>
      <c r="CG147" s="226"/>
      <c r="CH147" s="226"/>
      <c r="CI147" s="226"/>
      <c r="CJ147" s="226"/>
      <c r="CK147" s="226"/>
      <c r="CL147" s="226"/>
      <c r="CM147" s="226"/>
      <c r="CN147" s="226"/>
    </row>
    <row r="148" spans="1:92" x14ac:dyDescent="0.25">
      <c r="A148" s="226" t="s">
        <v>219</v>
      </c>
      <c r="B148" s="226" t="s">
        <v>425</v>
      </c>
      <c r="C148" s="226" t="s">
        <v>218</v>
      </c>
      <c r="D148" s="226">
        <v>300</v>
      </c>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226"/>
      <c r="AK148" s="226"/>
      <c r="AL148" s="226"/>
      <c r="AM148" s="226"/>
      <c r="AN148" s="226"/>
      <c r="AO148" s="226"/>
      <c r="AP148" s="226"/>
      <c r="AQ148" s="226"/>
      <c r="AR148" s="226"/>
      <c r="AS148" s="226"/>
      <c r="AT148" s="226"/>
      <c r="AU148" s="226"/>
      <c r="AV148" s="226"/>
      <c r="AW148" s="226"/>
      <c r="AX148" s="226"/>
      <c r="AY148" s="226"/>
      <c r="AZ148" s="226"/>
      <c r="BA148" s="226"/>
      <c r="BB148" s="226"/>
      <c r="BC148" s="226"/>
      <c r="BD148" s="226"/>
      <c r="BE148" s="226"/>
      <c r="BF148" s="226"/>
      <c r="BG148" s="226"/>
      <c r="BH148" s="226"/>
      <c r="BI148" s="226"/>
      <c r="BJ148" s="226"/>
      <c r="BK148" s="226"/>
      <c r="BL148" s="226"/>
      <c r="BM148" s="226"/>
      <c r="BN148" s="226"/>
      <c r="BO148" s="226"/>
      <c r="BP148" s="226"/>
      <c r="BQ148" s="226"/>
      <c r="BR148" s="226"/>
      <c r="BS148" s="226"/>
      <c r="BT148" s="226"/>
      <c r="BU148" s="226"/>
      <c r="BV148" s="226"/>
      <c r="BW148" s="226"/>
      <c r="BX148" s="226"/>
      <c r="BY148" s="226"/>
      <c r="BZ148" s="226"/>
      <c r="CA148" s="226"/>
      <c r="CB148" s="226"/>
      <c r="CC148" s="226"/>
      <c r="CD148" s="226"/>
      <c r="CE148" s="226"/>
      <c r="CF148" s="226"/>
      <c r="CG148" s="226"/>
      <c r="CH148" s="226"/>
      <c r="CI148" s="226"/>
      <c r="CJ148" s="226"/>
      <c r="CK148" s="226"/>
      <c r="CL148" s="226"/>
      <c r="CM148" s="226"/>
      <c r="CN148" s="226"/>
    </row>
    <row r="149" spans="1:92" x14ac:dyDescent="0.25">
      <c r="A149" s="226" t="s">
        <v>469</v>
      </c>
      <c r="B149" s="226" t="s">
        <v>467</v>
      </c>
      <c r="C149" s="226" t="s">
        <v>468</v>
      </c>
      <c r="D149" s="226">
        <v>300</v>
      </c>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226"/>
      <c r="AK149" s="226"/>
      <c r="AL149" s="226"/>
      <c r="AM149" s="226"/>
      <c r="AN149" s="226"/>
      <c r="AO149" s="226"/>
      <c r="AP149" s="226"/>
      <c r="AQ149" s="226"/>
      <c r="AR149" s="226"/>
      <c r="AS149" s="226"/>
      <c r="AT149" s="226"/>
      <c r="AU149" s="226"/>
      <c r="AV149" s="226"/>
      <c r="AW149" s="226"/>
      <c r="AX149" s="226"/>
      <c r="AY149" s="226"/>
      <c r="AZ149" s="226"/>
      <c r="BA149" s="226"/>
      <c r="BB149" s="226"/>
      <c r="BC149" s="226"/>
      <c r="BD149" s="226"/>
      <c r="BE149" s="226"/>
      <c r="BF149" s="226"/>
      <c r="BG149" s="226"/>
      <c r="BH149" s="226"/>
      <c r="BI149" s="226"/>
      <c r="BJ149" s="226"/>
      <c r="BK149" s="226"/>
      <c r="BL149" s="226"/>
      <c r="BM149" s="226"/>
      <c r="BN149" s="226"/>
      <c r="BO149" s="226"/>
      <c r="BP149" s="226"/>
      <c r="BQ149" s="226"/>
      <c r="BR149" s="226"/>
      <c r="BS149" s="226"/>
      <c r="BT149" s="226"/>
      <c r="BU149" s="226"/>
      <c r="BV149" s="226"/>
      <c r="BW149" s="226"/>
      <c r="BX149" s="226"/>
      <c r="BY149" s="226"/>
      <c r="BZ149" s="226"/>
      <c r="CA149" s="226"/>
      <c r="CB149" s="226"/>
      <c r="CC149" s="226"/>
      <c r="CD149" s="226"/>
      <c r="CE149" s="226"/>
      <c r="CF149" s="226"/>
      <c r="CG149" s="226"/>
      <c r="CH149" s="226"/>
      <c r="CI149" s="226"/>
      <c r="CJ149" s="226"/>
      <c r="CK149" s="226"/>
      <c r="CL149" s="226"/>
      <c r="CM149" s="226"/>
      <c r="CN149" s="226"/>
    </row>
    <row r="150" spans="1:92" x14ac:dyDescent="0.25">
      <c r="A150" s="226" t="s">
        <v>517</v>
      </c>
      <c r="B150" s="226" t="s">
        <v>515</v>
      </c>
      <c r="C150" s="226" t="s">
        <v>516</v>
      </c>
      <c r="D150" s="226">
        <v>5000</v>
      </c>
      <c r="E150" s="226"/>
      <c r="F150" s="226"/>
      <c r="G150" s="226"/>
      <c r="H150" s="226"/>
      <c r="I150" s="226"/>
      <c r="J150" s="226"/>
      <c r="K150" s="226"/>
      <c r="L150" s="226"/>
      <c r="M150" s="226"/>
      <c r="N150" s="226"/>
      <c r="O150" s="226"/>
      <c r="P150" s="226"/>
      <c r="Q150" s="226"/>
      <c r="R150" s="226"/>
      <c r="S150" s="226"/>
      <c r="T150" s="226"/>
      <c r="U150" s="226"/>
      <c r="V150" s="226"/>
      <c r="W150" s="226"/>
      <c r="X150" s="226"/>
      <c r="Y150" s="226"/>
      <c r="Z150" s="226"/>
      <c r="AA150" s="226"/>
      <c r="AB150" s="226"/>
      <c r="AC150" s="226"/>
      <c r="AD150" s="226"/>
      <c r="AE150" s="226"/>
      <c r="AF150" s="226"/>
      <c r="AG150" s="226"/>
      <c r="AH150" s="226"/>
      <c r="AI150" s="226"/>
      <c r="AJ150" s="226"/>
      <c r="AK150" s="226"/>
      <c r="AL150" s="226"/>
      <c r="AM150" s="226"/>
      <c r="AN150" s="226"/>
      <c r="AO150" s="226"/>
      <c r="AP150" s="226"/>
      <c r="AQ150" s="226"/>
      <c r="AR150" s="226"/>
      <c r="AS150" s="226"/>
      <c r="AT150" s="226"/>
      <c r="AU150" s="226"/>
      <c r="AV150" s="226"/>
      <c r="AW150" s="226"/>
      <c r="AX150" s="226"/>
      <c r="AY150" s="226"/>
      <c r="AZ150" s="226"/>
      <c r="BA150" s="226"/>
      <c r="BB150" s="226"/>
      <c r="BC150" s="226"/>
      <c r="BD150" s="226"/>
      <c r="BE150" s="226"/>
      <c r="BF150" s="226"/>
      <c r="BG150" s="226"/>
      <c r="BH150" s="226"/>
      <c r="BI150" s="226"/>
      <c r="BJ150" s="226"/>
      <c r="BK150" s="226"/>
      <c r="BL150" s="226"/>
      <c r="BM150" s="226"/>
      <c r="BN150" s="226"/>
      <c r="BO150" s="226"/>
      <c r="BP150" s="226"/>
      <c r="BQ150" s="226"/>
      <c r="BR150" s="226"/>
      <c r="BS150" s="226"/>
      <c r="BT150" s="226"/>
      <c r="BU150" s="226"/>
      <c r="BV150" s="226"/>
      <c r="BW150" s="226"/>
      <c r="BX150" s="226"/>
      <c r="BY150" s="226"/>
      <c r="BZ150" s="226"/>
      <c r="CA150" s="226"/>
      <c r="CB150" s="226"/>
      <c r="CC150" s="226"/>
      <c r="CD150" s="226"/>
      <c r="CE150" s="226"/>
      <c r="CF150" s="226"/>
      <c r="CG150" s="226"/>
      <c r="CH150" s="226"/>
      <c r="CI150" s="226"/>
      <c r="CJ150" s="226"/>
      <c r="CK150" s="226"/>
      <c r="CL150" s="226"/>
      <c r="CM150" s="226"/>
      <c r="CN150" s="226"/>
    </row>
    <row r="151" spans="1:92" x14ac:dyDescent="0.25">
      <c r="A151" s="226" t="s">
        <v>357</v>
      </c>
      <c r="B151" s="226" t="s">
        <v>408</v>
      </c>
      <c r="C151" s="226" t="s">
        <v>244</v>
      </c>
      <c r="D151" s="226">
        <v>5000</v>
      </c>
      <c r="E151" s="226"/>
      <c r="F151" s="226"/>
      <c r="G151" s="226"/>
      <c r="H151" s="226"/>
      <c r="I151" s="226"/>
      <c r="J151" s="226"/>
      <c r="K151" s="226"/>
      <c r="L151" s="226"/>
      <c r="M151" s="226"/>
      <c r="N151" s="226"/>
      <c r="O151" s="226"/>
      <c r="P151" s="226"/>
      <c r="Q151" s="226"/>
      <c r="R151" s="226"/>
      <c r="S151" s="226"/>
      <c r="T151" s="226"/>
      <c r="U151" s="226"/>
      <c r="V151" s="226"/>
      <c r="W151" s="226"/>
      <c r="X151" s="226"/>
      <c r="Y151" s="226"/>
      <c r="Z151" s="226"/>
      <c r="AA151" s="226"/>
      <c r="AB151" s="226"/>
      <c r="AC151" s="226"/>
      <c r="AD151" s="226"/>
      <c r="AE151" s="226"/>
      <c r="AF151" s="226"/>
      <c r="AG151" s="226"/>
      <c r="AH151" s="226"/>
      <c r="AI151" s="226"/>
      <c r="AJ151" s="226"/>
      <c r="AK151" s="226"/>
      <c r="AL151" s="226"/>
      <c r="AM151" s="226"/>
      <c r="AN151" s="226"/>
      <c r="AO151" s="226"/>
      <c r="AP151" s="226"/>
      <c r="AQ151" s="226"/>
      <c r="AR151" s="226"/>
      <c r="AS151" s="226"/>
      <c r="AT151" s="226"/>
      <c r="AU151" s="226"/>
      <c r="AV151" s="226"/>
      <c r="AW151" s="226"/>
      <c r="AX151" s="226"/>
      <c r="AY151" s="226"/>
      <c r="AZ151" s="226"/>
      <c r="BA151" s="226"/>
      <c r="BB151" s="226"/>
      <c r="BC151" s="226"/>
      <c r="BD151" s="226"/>
      <c r="BE151" s="226"/>
      <c r="BF151" s="226"/>
      <c r="BG151" s="226"/>
      <c r="BH151" s="226"/>
      <c r="BI151" s="226"/>
      <c r="BJ151" s="226"/>
      <c r="BK151" s="226"/>
      <c r="BL151" s="226"/>
      <c r="BM151" s="226"/>
      <c r="BN151" s="226"/>
      <c r="BO151" s="226"/>
      <c r="BP151" s="226"/>
      <c r="BQ151" s="226"/>
      <c r="BR151" s="226"/>
      <c r="BS151" s="226"/>
      <c r="BT151" s="226"/>
      <c r="BU151" s="226"/>
      <c r="BV151" s="226"/>
      <c r="BW151" s="226"/>
      <c r="BX151" s="226"/>
      <c r="BY151" s="226"/>
      <c r="BZ151" s="226"/>
      <c r="CA151" s="226"/>
      <c r="CB151" s="226"/>
      <c r="CC151" s="226"/>
      <c r="CD151" s="226"/>
      <c r="CE151" s="226"/>
      <c r="CF151" s="226"/>
      <c r="CG151" s="226"/>
      <c r="CH151" s="226"/>
      <c r="CI151" s="226"/>
      <c r="CJ151" s="226"/>
      <c r="CK151" s="226"/>
      <c r="CL151" s="226"/>
      <c r="CM151" s="226"/>
      <c r="CN151" s="226"/>
    </row>
    <row r="152" spans="1:92" x14ac:dyDescent="0.25">
      <c r="A152" s="226" t="s">
        <v>221</v>
      </c>
      <c r="B152" s="226" t="s">
        <v>426</v>
      </c>
      <c r="C152" s="226" t="s">
        <v>220</v>
      </c>
      <c r="D152" s="226">
        <v>500</v>
      </c>
      <c r="E152" s="226"/>
      <c r="F152" s="226"/>
      <c r="G152" s="226"/>
      <c r="H152" s="226"/>
      <c r="I152" s="226"/>
      <c r="J152" s="226"/>
      <c r="K152" s="226"/>
      <c r="L152" s="226"/>
      <c r="M152" s="226"/>
      <c r="N152" s="226"/>
      <c r="O152" s="226"/>
      <c r="P152" s="226"/>
      <c r="Q152" s="226"/>
      <c r="R152" s="226"/>
      <c r="S152" s="226"/>
      <c r="T152" s="226"/>
      <c r="U152" s="226"/>
      <c r="V152" s="226"/>
      <c r="W152" s="226"/>
      <c r="X152" s="226"/>
      <c r="Y152" s="226"/>
      <c r="Z152" s="226"/>
      <c r="AA152" s="226"/>
      <c r="AB152" s="226"/>
      <c r="AC152" s="226"/>
      <c r="AD152" s="226"/>
      <c r="AE152" s="226"/>
      <c r="AF152" s="226"/>
      <c r="AG152" s="226"/>
      <c r="AH152" s="226"/>
      <c r="AI152" s="226"/>
      <c r="AJ152" s="226"/>
      <c r="AK152" s="226"/>
      <c r="AL152" s="226"/>
      <c r="AM152" s="226"/>
      <c r="AN152" s="226"/>
      <c r="AO152" s="226"/>
      <c r="AP152" s="226"/>
      <c r="AQ152" s="226"/>
      <c r="AR152" s="226"/>
      <c r="AS152" s="226"/>
      <c r="AT152" s="226"/>
      <c r="AU152" s="226"/>
      <c r="AV152" s="226"/>
      <c r="AW152" s="226"/>
      <c r="AX152" s="226"/>
      <c r="AY152" s="226"/>
      <c r="AZ152" s="226"/>
      <c r="BA152" s="226"/>
      <c r="BB152" s="226"/>
      <c r="BC152" s="226"/>
      <c r="BD152" s="226"/>
      <c r="BE152" s="226"/>
      <c r="BF152" s="226"/>
      <c r="BG152" s="226"/>
      <c r="BH152" s="226"/>
      <c r="BI152" s="226"/>
      <c r="BJ152" s="226"/>
      <c r="BK152" s="226"/>
      <c r="BL152" s="226"/>
      <c r="BM152" s="226"/>
      <c r="BN152" s="226"/>
      <c r="BO152" s="226"/>
      <c r="BP152" s="226"/>
      <c r="BQ152" s="226"/>
      <c r="BR152" s="226"/>
      <c r="BS152" s="226"/>
      <c r="BT152" s="226"/>
      <c r="BU152" s="226"/>
      <c r="BV152" s="226"/>
      <c r="BW152" s="226"/>
      <c r="BX152" s="226"/>
      <c r="BY152" s="226"/>
      <c r="BZ152" s="226"/>
      <c r="CA152" s="226"/>
      <c r="CB152" s="226"/>
      <c r="CC152" s="226"/>
      <c r="CD152" s="226"/>
      <c r="CE152" s="226"/>
      <c r="CF152" s="226"/>
      <c r="CG152" s="226"/>
      <c r="CH152" s="226"/>
      <c r="CI152" s="226"/>
      <c r="CJ152" s="226"/>
      <c r="CK152" s="226"/>
      <c r="CL152" s="226"/>
      <c r="CM152" s="226"/>
      <c r="CN152" s="226"/>
    </row>
    <row r="153" spans="1:92" x14ac:dyDescent="0.25">
      <c r="A153" s="226" t="s">
        <v>221</v>
      </c>
      <c r="B153" s="226" t="s">
        <v>426</v>
      </c>
      <c r="C153" s="226" t="s">
        <v>220</v>
      </c>
      <c r="D153" s="226">
        <v>500</v>
      </c>
      <c r="E153" s="226"/>
      <c r="F153" s="226"/>
      <c r="G153" s="226"/>
      <c r="H153" s="226"/>
      <c r="I153" s="226"/>
      <c r="J153" s="226"/>
      <c r="K153" s="226"/>
      <c r="L153" s="226"/>
      <c r="M153" s="226"/>
      <c r="N153" s="226"/>
      <c r="O153" s="226"/>
      <c r="P153" s="226"/>
      <c r="Q153" s="226"/>
      <c r="R153" s="226"/>
      <c r="S153" s="226"/>
      <c r="T153" s="226"/>
      <c r="U153" s="226"/>
      <c r="V153" s="226"/>
      <c r="W153" s="226"/>
      <c r="X153" s="226"/>
      <c r="Y153" s="226"/>
      <c r="Z153" s="226"/>
      <c r="AA153" s="226"/>
      <c r="AB153" s="226"/>
      <c r="AC153" s="226"/>
      <c r="AD153" s="226"/>
      <c r="AE153" s="226"/>
      <c r="AF153" s="226"/>
      <c r="AG153" s="226"/>
      <c r="AH153" s="226"/>
      <c r="AI153" s="226"/>
      <c r="AJ153" s="226"/>
      <c r="AK153" s="226"/>
      <c r="AL153" s="226"/>
      <c r="AM153" s="226"/>
      <c r="AN153" s="226"/>
      <c r="AO153" s="226"/>
      <c r="AP153" s="226"/>
      <c r="AQ153" s="226"/>
      <c r="AR153" s="226"/>
      <c r="AS153" s="226"/>
      <c r="AT153" s="226"/>
      <c r="AU153" s="226"/>
      <c r="AV153" s="226"/>
      <c r="AW153" s="226"/>
      <c r="AX153" s="226"/>
      <c r="AY153" s="226"/>
      <c r="AZ153" s="226"/>
      <c r="BA153" s="226"/>
      <c r="BB153" s="226"/>
      <c r="BC153" s="226"/>
      <c r="BD153" s="226"/>
      <c r="BE153" s="226"/>
      <c r="BF153" s="226"/>
      <c r="BG153" s="226"/>
      <c r="BH153" s="226"/>
      <c r="BI153" s="226"/>
      <c r="BJ153" s="226"/>
      <c r="BK153" s="226"/>
      <c r="BL153" s="226"/>
      <c r="BM153" s="226"/>
      <c r="BN153" s="226"/>
      <c r="BO153" s="226"/>
      <c r="BP153" s="226"/>
      <c r="BQ153" s="226"/>
      <c r="BR153" s="226"/>
      <c r="BS153" s="226"/>
      <c r="BT153" s="226"/>
      <c r="BU153" s="226"/>
      <c r="BV153" s="226"/>
      <c r="BW153" s="226"/>
      <c r="BX153" s="226"/>
      <c r="BY153" s="226"/>
      <c r="BZ153" s="226"/>
      <c r="CA153" s="226"/>
      <c r="CB153" s="226"/>
      <c r="CC153" s="226"/>
      <c r="CD153" s="226"/>
      <c r="CE153" s="226"/>
      <c r="CF153" s="226"/>
      <c r="CG153" s="226"/>
      <c r="CH153" s="226"/>
      <c r="CI153" s="226"/>
      <c r="CJ153" s="226"/>
      <c r="CK153" s="226"/>
      <c r="CL153" s="226"/>
      <c r="CM153" s="226"/>
      <c r="CN153" s="226"/>
    </row>
    <row r="154" spans="1:92" x14ac:dyDescent="0.25">
      <c r="A154" s="226" t="s">
        <v>225</v>
      </c>
      <c r="B154" s="226" t="s">
        <v>429</v>
      </c>
      <c r="C154" s="226" t="s">
        <v>224</v>
      </c>
      <c r="D154" s="226">
        <v>500</v>
      </c>
      <c r="E154" s="226"/>
      <c r="F154" s="226"/>
      <c r="G154" s="226"/>
      <c r="H154" s="226"/>
      <c r="I154" s="226"/>
      <c r="J154" s="226"/>
      <c r="K154" s="226"/>
      <c r="L154" s="226"/>
      <c r="M154" s="226"/>
      <c r="N154" s="226"/>
      <c r="O154" s="226"/>
      <c r="P154" s="226"/>
      <c r="Q154" s="226"/>
      <c r="R154" s="226"/>
      <c r="S154" s="226"/>
      <c r="T154" s="226"/>
      <c r="U154" s="226"/>
      <c r="V154" s="226"/>
      <c r="W154" s="226"/>
      <c r="X154" s="226"/>
      <c r="Y154" s="226"/>
      <c r="Z154" s="226"/>
      <c r="AA154" s="226"/>
      <c r="AB154" s="226"/>
      <c r="AC154" s="226"/>
      <c r="AD154" s="226"/>
      <c r="AE154" s="226"/>
      <c r="AF154" s="226"/>
      <c r="AG154" s="226"/>
      <c r="AH154" s="226"/>
      <c r="AI154" s="226"/>
      <c r="AJ154" s="226"/>
      <c r="AK154" s="226"/>
      <c r="AL154" s="226"/>
      <c r="AM154" s="226"/>
      <c r="AN154" s="226"/>
      <c r="AO154" s="226"/>
      <c r="AP154" s="226"/>
      <c r="AQ154" s="226"/>
      <c r="AR154" s="226"/>
      <c r="AS154" s="226"/>
      <c r="AT154" s="226"/>
      <c r="AU154" s="226"/>
      <c r="AV154" s="226"/>
      <c r="AW154" s="226"/>
      <c r="AX154" s="226"/>
      <c r="AY154" s="226"/>
      <c r="AZ154" s="226"/>
      <c r="BA154" s="226"/>
      <c r="BB154" s="226"/>
      <c r="BC154" s="226"/>
      <c r="BD154" s="226"/>
      <c r="BE154" s="226"/>
      <c r="BF154" s="226"/>
      <c r="BG154" s="226"/>
      <c r="BH154" s="226"/>
      <c r="BI154" s="226"/>
      <c r="BJ154" s="226"/>
      <c r="BK154" s="226"/>
      <c r="BL154" s="226"/>
      <c r="BM154" s="226"/>
      <c r="BN154" s="226"/>
      <c r="BO154" s="226"/>
      <c r="BP154" s="226"/>
      <c r="BQ154" s="226"/>
      <c r="BR154" s="226"/>
      <c r="BS154" s="226"/>
      <c r="BT154" s="226"/>
      <c r="BU154" s="226"/>
      <c r="BV154" s="226"/>
      <c r="BW154" s="226"/>
      <c r="BX154" s="226"/>
      <c r="BY154" s="226"/>
      <c r="BZ154" s="226"/>
      <c r="CA154" s="226"/>
      <c r="CB154" s="226"/>
      <c r="CC154" s="226"/>
      <c r="CD154" s="226"/>
      <c r="CE154" s="226"/>
      <c r="CF154" s="226"/>
      <c r="CG154" s="226"/>
      <c r="CH154" s="226"/>
      <c r="CI154" s="226"/>
      <c r="CJ154" s="226"/>
      <c r="CK154" s="226"/>
      <c r="CL154" s="226"/>
      <c r="CM154" s="226"/>
      <c r="CN154" s="226"/>
    </row>
    <row r="155" spans="1:92" x14ac:dyDescent="0.25">
      <c r="A155" s="226" t="s">
        <v>225</v>
      </c>
      <c r="B155" s="226" t="s">
        <v>429</v>
      </c>
      <c r="C155" s="226" t="s">
        <v>224</v>
      </c>
      <c r="D155" s="226">
        <v>500</v>
      </c>
      <c r="E155" s="226"/>
      <c r="F155" s="226"/>
      <c r="G155" s="226"/>
      <c r="H155" s="226"/>
      <c r="I155" s="226"/>
      <c r="J155" s="226"/>
      <c r="K155" s="226"/>
      <c r="L155" s="226"/>
      <c r="M155" s="226"/>
      <c r="N155" s="226"/>
      <c r="O155" s="226"/>
      <c r="P155" s="226"/>
      <c r="Q155" s="226"/>
      <c r="R155" s="226"/>
      <c r="S155" s="226"/>
      <c r="T155" s="226"/>
      <c r="U155" s="226"/>
      <c r="V155" s="226"/>
      <c r="W155" s="226"/>
      <c r="X155" s="226"/>
      <c r="Y155" s="226"/>
      <c r="Z155" s="226"/>
      <c r="AA155" s="226"/>
      <c r="AB155" s="226"/>
      <c r="AC155" s="226"/>
      <c r="AD155" s="226"/>
      <c r="AE155" s="226"/>
      <c r="AF155" s="226"/>
      <c r="AG155" s="226"/>
      <c r="AH155" s="226"/>
      <c r="AI155" s="226"/>
      <c r="AJ155" s="226"/>
      <c r="AK155" s="226"/>
      <c r="AL155" s="226"/>
      <c r="AM155" s="226"/>
      <c r="AN155" s="226"/>
      <c r="AO155" s="226"/>
      <c r="AP155" s="226"/>
      <c r="AQ155" s="226"/>
      <c r="AR155" s="226"/>
      <c r="AS155" s="226"/>
      <c r="AT155" s="226"/>
      <c r="AU155" s="226"/>
      <c r="AV155" s="226"/>
      <c r="AW155" s="226"/>
      <c r="AX155" s="226"/>
      <c r="AY155" s="226"/>
      <c r="AZ155" s="226"/>
      <c r="BA155" s="226"/>
      <c r="BB155" s="226"/>
      <c r="BC155" s="226"/>
      <c r="BD155" s="226"/>
      <c r="BE155" s="226"/>
      <c r="BF155" s="226"/>
      <c r="BG155" s="226"/>
      <c r="BH155" s="226"/>
      <c r="BI155" s="226"/>
      <c r="BJ155" s="226"/>
      <c r="BK155" s="226"/>
      <c r="BL155" s="226"/>
      <c r="BM155" s="226"/>
      <c r="BN155" s="226"/>
      <c r="BO155" s="226"/>
      <c r="BP155" s="226"/>
      <c r="BQ155" s="226"/>
      <c r="BR155" s="226"/>
      <c r="BS155" s="226"/>
      <c r="BT155" s="226"/>
      <c r="BU155" s="226"/>
      <c r="BV155" s="226"/>
      <c r="BW155" s="226"/>
      <c r="BX155" s="226"/>
      <c r="BY155" s="226"/>
      <c r="BZ155" s="226"/>
      <c r="CA155" s="226"/>
      <c r="CB155" s="226"/>
      <c r="CC155" s="226"/>
      <c r="CD155" s="226"/>
      <c r="CE155" s="226"/>
      <c r="CF155" s="226"/>
      <c r="CG155" s="226"/>
      <c r="CH155" s="226"/>
      <c r="CI155" s="226"/>
      <c r="CJ155" s="226"/>
      <c r="CK155" s="226"/>
      <c r="CL155" s="226"/>
      <c r="CM155" s="226"/>
      <c r="CN155" s="226"/>
    </row>
    <row r="156" spans="1:92" x14ac:dyDescent="0.25">
      <c r="A156" s="226" t="s">
        <v>223</v>
      </c>
      <c r="B156" s="226" t="s">
        <v>431</v>
      </c>
      <c r="C156" s="226" t="s">
        <v>222</v>
      </c>
      <c r="D156" s="226">
        <v>500</v>
      </c>
      <c r="E156" s="226"/>
      <c r="F156" s="226"/>
      <c r="G156" s="226"/>
      <c r="H156" s="226"/>
      <c r="I156" s="226"/>
      <c r="J156" s="226"/>
      <c r="K156" s="226"/>
      <c r="L156" s="226"/>
      <c r="M156" s="226"/>
      <c r="N156" s="226"/>
      <c r="O156" s="226"/>
      <c r="P156" s="226"/>
      <c r="Q156" s="226"/>
      <c r="R156" s="226"/>
      <c r="S156" s="226"/>
      <c r="T156" s="226"/>
      <c r="U156" s="226"/>
      <c r="V156" s="226"/>
      <c r="W156" s="226"/>
      <c r="X156" s="226"/>
      <c r="Y156" s="226"/>
      <c r="Z156" s="226"/>
      <c r="AA156" s="226"/>
      <c r="AB156" s="226"/>
      <c r="AC156" s="226"/>
      <c r="AD156" s="226"/>
      <c r="AE156" s="226"/>
      <c r="AF156" s="226"/>
      <c r="AG156" s="226"/>
      <c r="AH156" s="226"/>
      <c r="AI156" s="226"/>
      <c r="AJ156" s="226"/>
      <c r="AK156" s="226"/>
      <c r="AL156" s="226"/>
      <c r="AM156" s="226"/>
      <c r="AN156" s="226"/>
      <c r="AO156" s="226"/>
      <c r="AP156" s="226"/>
      <c r="AQ156" s="226"/>
      <c r="AR156" s="226"/>
      <c r="AS156" s="226"/>
      <c r="AT156" s="226"/>
      <c r="AU156" s="226"/>
      <c r="AV156" s="226"/>
      <c r="AW156" s="226"/>
      <c r="AX156" s="226"/>
      <c r="AY156" s="226"/>
      <c r="AZ156" s="226"/>
      <c r="BA156" s="226"/>
      <c r="BB156" s="226"/>
      <c r="BC156" s="226"/>
      <c r="BD156" s="226"/>
      <c r="BE156" s="226"/>
      <c r="BF156" s="226"/>
      <c r="BG156" s="226"/>
      <c r="BH156" s="226"/>
      <c r="BI156" s="226"/>
      <c r="BJ156" s="226"/>
      <c r="BK156" s="226"/>
      <c r="BL156" s="226"/>
      <c r="BM156" s="226"/>
      <c r="BN156" s="226"/>
      <c r="BO156" s="226"/>
      <c r="BP156" s="226"/>
      <c r="BQ156" s="226"/>
      <c r="BR156" s="226"/>
      <c r="BS156" s="226"/>
      <c r="BT156" s="226"/>
      <c r="BU156" s="226"/>
      <c r="BV156" s="226"/>
      <c r="BW156" s="226"/>
      <c r="BX156" s="226"/>
      <c r="BY156" s="226"/>
      <c r="BZ156" s="226"/>
      <c r="CA156" s="226"/>
      <c r="CB156" s="226"/>
      <c r="CC156" s="226"/>
      <c r="CD156" s="226"/>
      <c r="CE156" s="226"/>
      <c r="CF156" s="226"/>
      <c r="CG156" s="226"/>
      <c r="CH156" s="226"/>
      <c r="CI156" s="226"/>
      <c r="CJ156" s="226"/>
      <c r="CK156" s="226"/>
      <c r="CL156" s="226"/>
      <c r="CM156" s="226"/>
      <c r="CN156" s="226"/>
    </row>
    <row r="157" spans="1:92" x14ac:dyDescent="0.25">
      <c r="A157" s="226" t="s">
        <v>223</v>
      </c>
      <c r="B157" s="226" t="s">
        <v>431</v>
      </c>
      <c r="C157" s="226" t="s">
        <v>222</v>
      </c>
      <c r="D157" s="226">
        <v>500</v>
      </c>
      <c r="E157" s="226"/>
      <c r="F157" s="226"/>
      <c r="G157" s="226"/>
      <c r="H157" s="226"/>
      <c r="I157" s="226"/>
      <c r="J157" s="226"/>
      <c r="K157" s="226"/>
      <c r="L157" s="226"/>
      <c r="M157" s="226"/>
      <c r="N157" s="226"/>
      <c r="O157" s="226"/>
      <c r="P157" s="226"/>
      <c r="Q157" s="226"/>
      <c r="R157" s="226"/>
      <c r="S157" s="226"/>
      <c r="T157" s="226"/>
      <c r="U157" s="226"/>
      <c r="V157" s="226"/>
      <c r="W157" s="226"/>
      <c r="X157" s="226"/>
      <c r="Y157" s="226"/>
      <c r="Z157" s="226"/>
      <c r="AA157" s="226"/>
      <c r="AB157" s="226"/>
      <c r="AC157" s="226"/>
      <c r="AD157" s="226"/>
      <c r="AE157" s="226"/>
      <c r="AF157" s="226"/>
      <c r="AG157" s="226"/>
      <c r="AH157" s="226"/>
      <c r="AI157" s="226"/>
      <c r="AJ157" s="226"/>
      <c r="AK157" s="226"/>
      <c r="AL157" s="226"/>
      <c r="AM157" s="226"/>
      <c r="AN157" s="226"/>
      <c r="AO157" s="226"/>
      <c r="AP157" s="226"/>
      <c r="AQ157" s="226"/>
      <c r="AR157" s="226"/>
      <c r="AS157" s="226"/>
      <c r="AT157" s="226"/>
      <c r="AU157" s="226"/>
      <c r="AV157" s="226"/>
      <c r="AW157" s="226"/>
      <c r="AX157" s="226"/>
      <c r="AY157" s="226"/>
      <c r="AZ157" s="226"/>
      <c r="BA157" s="226"/>
      <c r="BB157" s="226"/>
      <c r="BC157" s="226"/>
      <c r="BD157" s="226"/>
      <c r="BE157" s="226"/>
      <c r="BF157" s="226"/>
      <c r="BG157" s="226"/>
      <c r="BH157" s="226"/>
      <c r="BI157" s="226"/>
      <c r="BJ157" s="226"/>
      <c r="BK157" s="226"/>
      <c r="BL157" s="226"/>
      <c r="BM157" s="226"/>
      <c r="BN157" s="226"/>
      <c r="BO157" s="226"/>
      <c r="BP157" s="226"/>
      <c r="BQ157" s="226"/>
      <c r="BR157" s="226"/>
      <c r="BS157" s="226"/>
      <c r="BT157" s="226"/>
      <c r="BU157" s="226"/>
      <c r="BV157" s="226"/>
      <c r="BW157" s="226"/>
      <c r="BX157" s="226"/>
      <c r="BY157" s="226"/>
      <c r="BZ157" s="226"/>
      <c r="CA157" s="226"/>
      <c r="CB157" s="226"/>
      <c r="CC157" s="226"/>
      <c r="CD157" s="226"/>
      <c r="CE157" s="226"/>
      <c r="CF157" s="226"/>
      <c r="CG157" s="226"/>
      <c r="CH157" s="226"/>
      <c r="CI157" s="226"/>
      <c r="CJ157" s="226"/>
      <c r="CK157" s="226"/>
      <c r="CL157" s="226"/>
      <c r="CM157" s="226"/>
      <c r="CN157" s="226"/>
    </row>
    <row r="158" spans="1:92" x14ac:dyDescent="0.25">
      <c r="A158" s="226" t="s">
        <v>478</v>
      </c>
      <c r="B158" s="226" t="s">
        <v>476</v>
      </c>
      <c r="C158" s="226" t="s">
        <v>477</v>
      </c>
      <c r="D158" s="226">
        <v>500</v>
      </c>
      <c r="E158" s="226"/>
      <c r="F158" s="226"/>
      <c r="G158" s="226"/>
      <c r="H158" s="226"/>
      <c r="I158" s="226"/>
      <c r="J158" s="226"/>
      <c r="K158" s="226"/>
      <c r="L158" s="226"/>
      <c r="M158" s="226"/>
      <c r="N158" s="226"/>
      <c r="O158" s="226"/>
      <c r="P158" s="226"/>
      <c r="Q158" s="226"/>
      <c r="R158" s="226"/>
      <c r="S158" s="226"/>
      <c r="T158" s="226"/>
      <c r="U158" s="226"/>
      <c r="V158" s="226"/>
      <c r="W158" s="226"/>
      <c r="X158" s="226"/>
      <c r="Y158" s="226"/>
      <c r="Z158" s="226"/>
      <c r="AA158" s="226"/>
      <c r="AB158" s="226"/>
      <c r="AC158" s="226"/>
      <c r="AD158" s="226"/>
      <c r="AE158" s="226"/>
      <c r="AF158" s="226"/>
      <c r="AG158" s="226"/>
      <c r="AH158" s="226"/>
      <c r="AI158" s="226"/>
      <c r="AJ158" s="226"/>
      <c r="AK158" s="226"/>
      <c r="AL158" s="226"/>
      <c r="AM158" s="226"/>
      <c r="AN158" s="226"/>
      <c r="AO158" s="226"/>
      <c r="AP158" s="226"/>
      <c r="AQ158" s="226"/>
      <c r="AR158" s="226"/>
      <c r="AS158" s="226"/>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6"/>
      <c r="CJ158" s="226"/>
      <c r="CK158" s="226"/>
      <c r="CL158" s="226"/>
      <c r="CM158" s="226"/>
      <c r="CN158" s="226"/>
    </row>
    <row r="159" spans="1:92" x14ac:dyDescent="0.25">
      <c r="A159" s="226" t="s">
        <v>245</v>
      </c>
      <c r="B159" s="226" t="s">
        <v>409</v>
      </c>
      <c r="C159" s="226" t="s">
        <v>518</v>
      </c>
      <c r="D159" s="226">
        <v>7500</v>
      </c>
      <c r="E159" s="226"/>
      <c r="F159" s="226"/>
      <c r="G159" s="226"/>
      <c r="H159" s="226"/>
      <c r="I159" s="226"/>
      <c r="J159" s="226"/>
      <c r="K159" s="226"/>
      <c r="L159" s="226"/>
      <c r="M159" s="226"/>
      <c r="N159" s="226"/>
      <c r="O159" s="226"/>
      <c r="P159" s="226"/>
      <c r="Q159" s="226"/>
      <c r="R159" s="226"/>
      <c r="S159" s="226"/>
      <c r="T159" s="226"/>
      <c r="U159" s="226"/>
      <c r="V159" s="226"/>
      <c r="W159" s="226"/>
      <c r="X159" s="226"/>
      <c r="Y159" s="226"/>
      <c r="Z159" s="226"/>
      <c r="AA159" s="226"/>
      <c r="AB159" s="226"/>
      <c r="AC159" s="226"/>
      <c r="AD159" s="226"/>
      <c r="AE159" s="226"/>
      <c r="AF159" s="226"/>
      <c r="AG159" s="226"/>
      <c r="AH159" s="226"/>
      <c r="AI159" s="226"/>
      <c r="AJ159" s="226"/>
      <c r="AK159" s="226"/>
      <c r="AL159" s="226"/>
      <c r="AM159" s="226"/>
      <c r="AN159" s="226"/>
      <c r="AO159" s="226"/>
      <c r="AP159" s="226"/>
      <c r="AQ159" s="226"/>
      <c r="AR159" s="226"/>
      <c r="AS159" s="226"/>
      <c r="AT159" s="226"/>
      <c r="AU159" s="226"/>
      <c r="AV159" s="226"/>
      <c r="AW159" s="226"/>
      <c r="AX159" s="226"/>
      <c r="AY159" s="226"/>
      <c r="AZ159" s="226"/>
      <c r="BA159" s="226"/>
      <c r="BB159" s="226"/>
      <c r="BC159" s="226"/>
      <c r="BD159" s="226"/>
      <c r="BE159" s="226"/>
      <c r="BF159" s="226"/>
      <c r="BG159" s="226"/>
      <c r="BH159" s="226"/>
      <c r="BI159" s="226"/>
      <c r="BJ159" s="226"/>
      <c r="BK159" s="226"/>
      <c r="BL159" s="226"/>
      <c r="BM159" s="226"/>
      <c r="BN159" s="226"/>
      <c r="BO159" s="226"/>
      <c r="BP159" s="226"/>
      <c r="BQ159" s="226"/>
      <c r="BR159" s="226"/>
      <c r="BS159" s="226"/>
      <c r="BT159" s="226"/>
      <c r="BU159" s="226"/>
      <c r="BV159" s="226"/>
      <c r="BW159" s="226"/>
      <c r="BX159" s="226"/>
      <c r="BY159" s="226"/>
      <c r="BZ159" s="226"/>
      <c r="CA159" s="226"/>
      <c r="CB159" s="226"/>
      <c r="CC159" s="226"/>
      <c r="CD159" s="226"/>
      <c r="CE159" s="226"/>
      <c r="CF159" s="226"/>
      <c r="CG159" s="226"/>
      <c r="CH159" s="226"/>
      <c r="CI159" s="226"/>
      <c r="CJ159" s="226"/>
      <c r="CK159" s="226"/>
      <c r="CL159" s="226"/>
      <c r="CM159" s="226"/>
      <c r="CN159" s="226"/>
    </row>
    <row r="160" spans="1:92" x14ac:dyDescent="0.25">
      <c r="A160" s="226" t="s">
        <v>245</v>
      </c>
      <c r="B160" s="226" t="s">
        <v>409</v>
      </c>
      <c r="C160" s="226" t="s">
        <v>246</v>
      </c>
      <c r="D160" s="226">
        <v>7500</v>
      </c>
      <c r="E160" s="226"/>
      <c r="F160" s="226"/>
      <c r="G160" s="226"/>
      <c r="H160" s="226"/>
      <c r="I160" s="226"/>
      <c r="J160" s="226"/>
      <c r="K160" s="226"/>
      <c r="L160" s="226"/>
      <c r="M160" s="226"/>
      <c r="N160" s="226"/>
      <c r="O160" s="226"/>
      <c r="P160" s="226"/>
      <c r="Q160" s="226"/>
      <c r="R160" s="226"/>
      <c r="S160" s="226"/>
      <c r="T160" s="226"/>
      <c r="U160" s="226"/>
      <c r="V160" s="226"/>
      <c r="W160" s="226"/>
      <c r="X160" s="226"/>
      <c r="Y160" s="226"/>
      <c r="Z160" s="226"/>
      <c r="AA160" s="226"/>
      <c r="AB160" s="226"/>
      <c r="AC160" s="226"/>
      <c r="AD160" s="226"/>
      <c r="AE160" s="226"/>
      <c r="AF160" s="226"/>
      <c r="AG160" s="226"/>
      <c r="AH160" s="226"/>
      <c r="AI160" s="226"/>
      <c r="AJ160" s="226"/>
      <c r="AK160" s="226"/>
      <c r="AL160" s="226"/>
      <c r="AM160" s="226"/>
      <c r="AN160" s="226"/>
      <c r="AO160" s="226"/>
      <c r="AP160" s="226"/>
      <c r="AQ160" s="226"/>
      <c r="AR160" s="226"/>
      <c r="AS160" s="226"/>
      <c r="AT160" s="226"/>
      <c r="AU160" s="226"/>
      <c r="AV160" s="226"/>
      <c r="AW160" s="226"/>
      <c r="AX160" s="226"/>
      <c r="AY160" s="226"/>
      <c r="AZ160" s="226"/>
      <c r="BA160" s="226"/>
      <c r="BB160" s="226"/>
      <c r="BC160" s="226"/>
      <c r="BD160" s="226"/>
      <c r="BE160" s="226"/>
      <c r="BF160" s="226"/>
      <c r="BG160" s="226"/>
      <c r="BH160" s="226"/>
      <c r="BI160" s="226"/>
      <c r="BJ160" s="226"/>
      <c r="BK160" s="226"/>
      <c r="BL160" s="226"/>
      <c r="BM160" s="226"/>
      <c r="BN160" s="226"/>
      <c r="BO160" s="226"/>
      <c r="BP160" s="226"/>
      <c r="BQ160" s="226"/>
      <c r="BR160" s="226"/>
      <c r="BS160" s="226"/>
      <c r="BT160" s="226"/>
      <c r="BU160" s="226"/>
      <c r="BV160" s="226"/>
      <c r="BW160" s="226"/>
      <c r="BX160" s="226"/>
      <c r="BY160" s="226"/>
      <c r="BZ160" s="226"/>
      <c r="CA160" s="226"/>
      <c r="CB160" s="226"/>
      <c r="CC160" s="226"/>
      <c r="CD160" s="226"/>
      <c r="CE160" s="226"/>
      <c r="CF160" s="226"/>
      <c r="CG160" s="226"/>
      <c r="CH160" s="226"/>
      <c r="CI160" s="226"/>
      <c r="CJ160" s="226"/>
      <c r="CK160" s="226"/>
      <c r="CL160" s="226"/>
      <c r="CM160" s="226"/>
      <c r="CN160" s="226"/>
    </row>
    <row r="161" spans="1:92" x14ac:dyDescent="0.25">
      <c r="A161" s="226" t="s">
        <v>245</v>
      </c>
      <c r="B161" s="226" t="s">
        <v>409</v>
      </c>
      <c r="C161" s="226" t="s">
        <v>247</v>
      </c>
      <c r="D161" s="226">
        <v>7500</v>
      </c>
      <c r="E161" s="226"/>
      <c r="F161" s="226"/>
      <c r="G161" s="226"/>
      <c r="H161" s="226"/>
      <c r="I161" s="226"/>
      <c r="J161" s="226"/>
      <c r="K161" s="226"/>
      <c r="L161" s="226"/>
      <c r="M161" s="226"/>
      <c r="N161" s="226"/>
      <c r="O161" s="226"/>
      <c r="P161" s="226"/>
      <c r="Q161" s="226"/>
      <c r="R161" s="226"/>
      <c r="S161" s="226"/>
      <c r="T161" s="226"/>
      <c r="U161" s="226"/>
      <c r="V161" s="226"/>
      <c r="W161" s="226"/>
      <c r="X161" s="226"/>
      <c r="Y161" s="226"/>
      <c r="Z161" s="226"/>
      <c r="AA161" s="226"/>
      <c r="AB161" s="226"/>
      <c r="AC161" s="226"/>
      <c r="AD161" s="226"/>
      <c r="AE161" s="226"/>
      <c r="AF161" s="226"/>
      <c r="AG161" s="226"/>
      <c r="AH161" s="226"/>
      <c r="AI161" s="226"/>
      <c r="AJ161" s="226"/>
      <c r="AK161" s="226"/>
      <c r="AL161" s="226"/>
      <c r="AM161" s="226"/>
      <c r="AN161" s="226"/>
      <c r="AO161" s="226"/>
      <c r="AP161" s="226"/>
      <c r="AQ161" s="226"/>
      <c r="AR161" s="226"/>
      <c r="AS161" s="226"/>
      <c r="AT161" s="226"/>
      <c r="AU161" s="226"/>
      <c r="AV161" s="226"/>
      <c r="AW161" s="226"/>
      <c r="AX161" s="226"/>
      <c r="AY161" s="226"/>
      <c r="AZ161" s="226"/>
      <c r="BA161" s="226"/>
      <c r="BB161" s="226"/>
      <c r="BC161" s="226"/>
      <c r="BD161" s="226"/>
      <c r="BE161" s="226"/>
      <c r="BF161" s="226"/>
      <c r="BG161" s="226"/>
      <c r="BH161" s="226"/>
      <c r="BI161" s="226"/>
      <c r="BJ161" s="226"/>
      <c r="BK161" s="226"/>
      <c r="BL161" s="226"/>
      <c r="BM161" s="226"/>
      <c r="BN161" s="226"/>
      <c r="BO161" s="226"/>
      <c r="BP161" s="226"/>
      <c r="BQ161" s="226"/>
      <c r="BR161" s="226"/>
      <c r="BS161" s="226"/>
      <c r="BT161" s="226"/>
      <c r="BU161" s="226"/>
      <c r="BV161" s="226"/>
      <c r="BW161" s="226"/>
      <c r="BX161" s="226"/>
      <c r="BY161" s="226"/>
      <c r="BZ161" s="226"/>
      <c r="CA161" s="226"/>
      <c r="CB161" s="226"/>
      <c r="CC161" s="226"/>
      <c r="CD161" s="226"/>
      <c r="CE161" s="226"/>
      <c r="CF161" s="226"/>
      <c r="CG161" s="226"/>
      <c r="CH161" s="226"/>
      <c r="CI161" s="226"/>
      <c r="CJ161" s="226"/>
      <c r="CK161" s="226"/>
      <c r="CL161" s="226"/>
      <c r="CM161" s="226"/>
      <c r="CN161" s="226"/>
    </row>
    <row r="162" spans="1:92" x14ac:dyDescent="0.25">
      <c r="A162" s="226" t="s">
        <v>245</v>
      </c>
      <c r="B162" s="226" t="s">
        <v>409</v>
      </c>
      <c r="C162" s="226" t="s">
        <v>248</v>
      </c>
      <c r="D162" s="226">
        <v>7500</v>
      </c>
      <c r="E162" s="226"/>
      <c r="F162" s="226"/>
      <c r="G162" s="226"/>
      <c r="H162" s="226"/>
      <c r="I162" s="226"/>
      <c r="J162" s="226"/>
      <c r="K162" s="226"/>
      <c r="L162" s="226"/>
      <c r="M162" s="226"/>
      <c r="N162" s="226"/>
      <c r="O162" s="226"/>
      <c r="P162" s="226"/>
      <c r="Q162" s="226"/>
      <c r="R162" s="226"/>
      <c r="S162" s="226"/>
      <c r="T162" s="226"/>
      <c r="U162" s="226"/>
      <c r="V162" s="226"/>
      <c r="W162" s="226"/>
      <c r="X162" s="226"/>
      <c r="Y162" s="226"/>
      <c r="Z162" s="226"/>
      <c r="AA162" s="226"/>
      <c r="AB162" s="226"/>
      <c r="AC162" s="226"/>
      <c r="AD162" s="226"/>
      <c r="AE162" s="226"/>
      <c r="AF162" s="226"/>
      <c r="AG162" s="226"/>
      <c r="AH162" s="226"/>
      <c r="AI162" s="226"/>
      <c r="AJ162" s="226"/>
      <c r="AK162" s="226"/>
      <c r="AL162" s="226"/>
      <c r="AM162" s="226"/>
      <c r="AN162" s="226"/>
      <c r="AO162" s="226"/>
      <c r="AP162" s="226"/>
      <c r="AQ162" s="226"/>
      <c r="AR162" s="226"/>
      <c r="AS162" s="226"/>
      <c r="AT162" s="226"/>
      <c r="AU162" s="226"/>
      <c r="AV162" s="226"/>
      <c r="AW162" s="226"/>
      <c r="AX162" s="226"/>
      <c r="AY162" s="226"/>
      <c r="AZ162" s="226"/>
      <c r="BA162" s="226"/>
      <c r="BB162" s="226"/>
      <c r="BC162" s="226"/>
      <c r="BD162" s="226"/>
      <c r="BE162" s="226"/>
      <c r="BF162" s="226"/>
      <c r="BG162" s="226"/>
      <c r="BH162" s="226"/>
      <c r="BI162" s="226"/>
      <c r="BJ162" s="226"/>
      <c r="BK162" s="226"/>
      <c r="BL162" s="226"/>
      <c r="BM162" s="226"/>
      <c r="BN162" s="226"/>
      <c r="BO162" s="226"/>
      <c r="BP162" s="226"/>
      <c r="BQ162" s="226"/>
      <c r="BR162" s="226"/>
      <c r="BS162" s="226"/>
      <c r="BT162" s="226"/>
      <c r="BU162" s="226"/>
      <c r="BV162" s="226"/>
      <c r="BW162" s="226"/>
      <c r="BX162" s="226"/>
      <c r="BY162" s="226"/>
      <c r="BZ162" s="226"/>
      <c r="CA162" s="226"/>
      <c r="CB162" s="226"/>
      <c r="CC162" s="226"/>
      <c r="CD162" s="226"/>
      <c r="CE162" s="226"/>
      <c r="CF162" s="226"/>
      <c r="CG162" s="226"/>
      <c r="CH162" s="226"/>
      <c r="CI162" s="226"/>
      <c r="CJ162" s="226"/>
      <c r="CK162" s="226"/>
      <c r="CL162" s="226"/>
      <c r="CM162" s="226"/>
      <c r="CN162" s="226"/>
    </row>
    <row r="163" spans="1:92" x14ac:dyDescent="0.25">
      <c r="A163" s="226" t="s">
        <v>245</v>
      </c>
      <c r="B163" s="226" t="s">
        <v>409</v>
      </c>
      <c r="C163" s="226" t="s">
        <v>249</v>
      </c>
      <c r="D163" s="226">
        <v>7500</v>
      </c>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226"/>
      <c r="AL163" s="226"/>
      <c r="AM163" s="226"/>
      <c r="AN163" s="226"/>
      <c r="AO163" s="226"/>
      <c r="AP163" s="226"/>
      <c r="AQ163" s="226"/>
      <c r="AR163" s="226"/>
      <c r="AS163" s="226"/>
      <c r="AT163" s="226"/>
      <c r="AU163" s="226"/>
      <c r="AV163" s="226"/>
      <c r="AW163" s="226"/>
      <c r="AX163" s="226"/>
      <c r="AY163" s="226"/>
      <c r="AZ163" s="226"/>
      <c r="BA163" s="226"/>
      <c r="BB163" s="226"/>
      <c r="BC163" s="226"/>
      <c r="BD163" s="226"/>
      <c r="BE163" s="226"/>
      <c r="BF163" s="226"/>
      <c r="BG163" s="226"/>
      <c r="BH163" s="226"/>
      <c r="BI163" s="226"/>
      <c r="BJ163" s="226"/>
      <c r="BK163" s="226"/>
      <c r="BL163" s="226"/>
      <c r="BM163" s="226"/>
      <c r="BN163" s="226"/>
      <c r="BO163" s="226"/>
      <c r="BP163" s="226"/>
      <c r="BQ163" s="226"/>
      <c r="BR163" s="226"/>
      <c r="BS163" s="226"/>
      <c r="BT163" s="226"/>
      <c r="BU163" s="226"/>
      <c r="BV163" s="226"/>
      <c r="BW163" s="226"/>
      <c r="BX163" s="226"/>
      <c r="BY163" s="226"/>
      <c r="BZ163" s="226"/>
      <c r="CA163" s="226"/>
      <c r="CB163" s="226"/>
      <c r="CC163" s="226"/>
      <c r="CD163" s="226"/>
      <c r="CE163" s="226"/>
      <c r="CF163" s="226"/>
      <c r="CG163" s="226"/>
      <c r="CH163" s="226"/>
      <c r="CI163" s="226"/>
      <c r="CJ163" s="226"/>
      <c r="CK163" s="226"/>
      <c r="CL163" s="226"/>
      <c r="CM163" s="226"/>
      <c r="CN163" s="226"/>
    </row>
    <row r="164" spans="1:92" x14ac:dyDescent="0.25">
      <c r="A164" s="226" t="s">
        <v>245</v>
      </c>
      <c r="B164" s="226" t="s">
        <v>409</v>
      </c>
      <c r="C164" s="226" t="s">
        <v>250</v>
      </c>
      <c r="D164" s="226">
        <v>7500</v>
      </c>
      <c r="E164" s="226"/>
      <c r="F164" s="226"/>
      <c r="G164" s="226"/>
      <c r="H164" s="226"/>
      <c r="I164" s="226"/>
      <c r="J164" s="226"/>
      <c r="K164" s="226"/>
      <c r="L164" s="226"/>
      <c r="M164" s="226"/>
      <c r="N164" s="226"/>
      <c r="O164" s="226"/>
      <c r="P164" s="226"/>
      <c r="Q164" s="226"/>
      <c r="R164" s="226"/>
      <c r="S164" s="226"/>
      <c r="T164" s="226"/>
      <c r="U164" s="226"/>
      <c r="V164" s="226"/>
      <c r="W164" s="226"/>
      <c r="X164" s="226"/>
      <c r="Y164" s="226"/>
      <c r="Z164" s="226"/>
      <c r="AA164" s="226"/>
      <c r="AB164" s="226"/>
      <c r="AC164" s="226"/>
      <c r="AD164" s="226"/>
      <c r="AE164" s="226"/>
      <c r="AF164" s="226"/>
      <c r="AG164" s="226"/>
      <c r="AH164" s="226"/>
      <c r="AI164" s="226"/>
      <c r="AJ164" s="226"/>
      <c r="AK164" s="226"/>
      <c r="AL164" s="226"/>
      <c r="AM164" s="226"/>
      <c r="AN164" s="226"/>
      <c r="AO164" s="226"/>
      <c r="AP164" s="226"/>
      <c r="AQ164" s="226"/>
      <c r="AR164" s="226"/>
      <c r="AS164" s="226"/>
      <c r="AT164" s="226"/>
      <c r="AU164" s="226"/>
      <c r="AV164" s="226"/>
      <c r="AW164" s="226"/>
      <c r="AX164" s="226"/>
      <c r="AY164" s="226"/>
      <c r="AZ164" s="226"/>
      <c r="BA164" s="226"/>
      <c r="BB164" s="226"/>
      <c r="BC164" s="226"/>
      <c r="BD164" s="226"/>
      <c r="BE164" s="226"/>
      <c r="BF164" s="226"/>
      <c r="BG164" s="226"/>
      <c r="BH164" s="226"/>
      <c r="BI164" s="226"/>
      <c r="BJ164" s="226"/>
      <c r="BK164" s="226"/>
      <c r="BL164" s="226"/>
      <c r="BM164" s="226"/>
      <c r="BN164" s="226"/>
      <c r="BO164" s="226"/>
      <c r="BP164" s="226"/>
      <c r="BQ164" s="226"/>
      <c r="BR164" s="226"/>
      <c r="BS164" s="226"/>
      <c r="BT164" s="226"/>
      <c r="BU164" s="226"/>
      <c r="BV164" s="226"/>
      <c r="BW164" s="226"/>
      <c r="BX164" s="226"/>
      <c r="BY164" s="226"/>
      <c r="BZ164" s="226"/>
      <c r="CA164" s="226"/>
      <c r="CB164" s="226"/>
      <c r="CC164" s="226"/>
      <c r="CD164" s="226"/>
      <c r="CE164" s="226"/>
      <c r="CF164" s="226"/>
      <c r="CG164" s="226"/>
      <c r="CH164" s="226"/>
      <c r="CI164" s="226"/>
      <c r="CJ164" s="226"/>
      <c r="CK164" s="226"/>
      <c r="CL164" s="226"/>
      <c r="CM164" s="226"/>
      <c r="CN164" s="226"/>
    </row>
    <row r="165" spans="1:92" x14ac:dyDescent="0.25">
      <c r="A165" s="226" t="s">
        <v>245</v>
      </c>
      <c r="B165" s="226" t="s">
        <v>409</v>
      </c>
      <c r="C165" s="226" t="s">
        <v>251</v>
      </c>
      <c r="D165" s="226">
        <v>7500</v>
      </c>
      <c r="E165" s="226"/>
      <c r="F165" s="226"/>
      <c r="G165" s="226"/>
      <c r="H165" s="226"/>
      <c r="I165" s="226"/>
      <c r="J165" s="226"/>
      <c r="K165" s="226"/>
      <c r="L165" s="226"/>
      <c r="M165" s="226"/>
      <c r="N165" s="226"/>
      <c r="O165" s="226"/>
      <c r="P165" s="226"/>
      <c r="Q165" s="226"/>
      <c r="R165" s="226"/>
      <c r="S165" s="226"/>
      <c r="T165" s="226"/>
      <c r="U165" s="226"/>
      <c r="V165" s="226"/>
      <c r="W165" s="226"/>
      <c r="X165" s="226"/>
      <c r="Y165" s="226"/>
      <c r="Z165" s="226"/>
      <c r="AA165" s="226"/>
      <c r="AB165" s="226"/>
      <c r="AC165" s="226"/>
      <c r="AD165" s="226"/>
      <c r="AE165" s="226"/>
      <c r="AF165" s="226"/>
      <c r="AG165" s="226"/>
      <c r="AH165" s="226"/>
      <c r="AI165" s="226"/>
      <c r="AJ165" s="226"/>
      <c r="AK165" s="226"/>
      <c r="AL165" s="226"/>
      <c r="AM165" s="226"/>
      <c r="AN165" s="226"/>
      <c r="AO165" s="226"/>
      <c r="AP165" s="226"/>
      <c r="AQ165" s="226"/>
      <c r="AR165" s="226"/>
      <c r="AS165" s="226"/>
      <c r="AT165" s="226"/>
      <c r="AU165" s="226"/>
      <c r="AV165" s="226"/>
      <c r="AW165" s="226"/>
      <c r="AX165" s="226"/>
      <c r="AY165" s="226"/>
      <c r="AZ165" s="226"/>
      <c r="BA165" s="226"/>
      <c r="BB165" s="226"/>
      <c r="BC165" s="226"/>
      <c r="BD165" s="226"/>
      <c r="BE165" s="226"/>
      <c r="BF165" s="226"/>
      <c r="BG165" s="226"/>
      <c r="BH165" s="226"/>
      <c r="BI165" s="226"/>
      <c r="BJ165" s="226"/>
      <c r="BK165" s="226"/>
      <c r="BL165" s="226"/>
      <c r="BM165" s="226"/>
      <c r="BN165" s="226"/>
      <c r="BO165" s="226"/>
      <c r="BP165" s="226"/>
      <c r="BQ165" s="226"/>
      <c r="BR165" s="226"/>
      <c r="BS165" s="226"/>
      <c r="BT165" s="226"/>
      <c r="BU165" s="226"/>
      <c r="BV165" s="226"/>
      <c r="BW165" s="226"/>
      <c r="BX165" s="226"/>
      <c r="BY165" s="226"/>
      <c r="BZ165" s="226"/>
      <c r="CA165" s="226"/>
      <c r="CB165" s="226"/>
      <c r="CC165" s="226"/>
      <c r="CD165" s="226"/>
      <c r="CE165" s="226"/>
      <c r="CF165" s="226"/>
      <c r="CG165" s="226"/>
      <c r="CH165" s="226"/>
      <c r="CI165" s="226"/>
      <c r="CJ165" s="226"/>
      <c r="CK165" s="226"/>
      <c r="CL165" s="226"/>
      <c r="CM165" s="226"/>
      <c r="CN165" s="226"/>
    </row>
    <row r="166" spans="1:92" x14ac:dyDescent="0.25">
      <c r="A166" s="226" t="s">
        <v>245</v>
      </c>
      <c r="B166" s="226" t="s">
        <v>409</v>
      </c>
      <c r="C166" s="226" t="s">
        <v>252</v>
      </c>
      <c r="D166" s="226">
        <v>7500</v>
      </c>
      <c r="E166" s="226"/>
      <c r="F166" s="226"/>
      <c r="G166" s="226"/>
      <c r="H166" s="226"/>
      <c r="I166" s="226"/>
      <c r="J166" s="226"/>
      <c r="K166" s="226"/>
      <c r="L166" s="226"/>
      <c r="M166" s="226"/>
      <c r="N166" s="226"/>
      <c r="O166" s="226"/>
      <c r="P166" s="226"/>
      <c r="Q166" s="226"/>
      <c r="R166" s="226"/>
      <c r="S166" s="226"/>
      <c r="T166" s="226"/>
      <c r="U166" s="226"/>
      <c r="V166" s="226"/>
      <c r="W166" s="226"/>
      <c r="X166" s="226"/>
      <c r="Y166" s="226"/>
      <c r="Z166" s="226"/>
      <c r="AA166" s="226"/>
      <c r="AB166" s="226"/>
      <c r="AC166" s="226"/>
      <c r="AD166" s="226"/>
      <c r="AE166" s="226"/>
      <c r="AF166" s="226"/>
      <c r="AG166" s="226"/>
      <c r="AH166" s="226"/>
      <c r="AI166" s="226"/>
      <c r="AJ166" s="226"/>
      <c r="AK166" s="226"/>
      <c r="AL166" s="226"/>
      <c r="AM166" s="226"/>
      <c r="AN166" s="226"/>
      <c r="AO166" s="226"/>
      <c r="AP166" s="226"/>
      <c r="AQ166" s="226"/>
      <c r="AR166" s="226"/>
      <c r="AS166" s="226"/>
      <c r="AT166" s="226"/>
      <c r="AU166" s="226"/>
      <c r="AV166" s="226"/>
      <c r="AW166" s="226"/>
      <c r="AX166" s="226"/>
      <c r="AY166" s="226"/>
      <c r="AZ166" s="226"/>
      <c r="BA166" s="226"/>
      <c r="BB166" s="226"/>
      <c r="BC166" s="226"/>
      <c r="BD166" s="226"/>
      <c r="BE166" s="226"/>
      <c r="BF166" s="226"/>
      <c r="BG166" s="226"/>
      <c r="BH166" s="226"/>
      <c r="BI166" s="226"/>
      <c r="BJ166" s="226"/>
      <c r="BK166" s="226"/>
      <c r="BL166" s="226"/>
      <c r="BM166" s="226"/>
      <c r="BN166" s="226"/>
      <c r="BO166" s="226"/>
      <c r="BP166" s="226"/>
      <c r="BQ166" s="226"/>
      <c r="BR166" s="226"/>
      <c r="BS166" s="226"/>
      <c r="BT166" s="226"/>
      <c r="BU166" s="226"/>
      <c r="BV166" s="226"/>
      <c r="BW166" s="226"/>
      <c r="BX166" s="226"/>
      <c r="BY166" s="226"/>
      <c r="BZ166" s="226"/>
      <c r="CA166" s="226"/>
      <c r="CB166" s="226"/>
      <c r="CC166" s="226"/>
      <c r="CD166" s="226"/>
      <c r="CE166" s="226"/>
      <c r="CF166" s="226"/>
      <c r="CG166" s="226"/>
      <c r="CH166" s="226"/>
      <c r="CI166" s="226"/>
      <c r="CJ166" s="226"/>
      <c r="CK166" s="226"/>
      <c r="CL166" s="226"/>
      <c r="CM166" s="226"/>
      <c r="CN166" s="226"/>
    </row>
    <row r="167" spans="1:92" x14ac:dyDescent="0.25">
      <c r="A167" s="226" t="s">
        <v>205</v>
      </c>
      <c r="B167" s="226" t="s">
        <v>398</v>
      </c>
      <c r="C167" s="226" t="s">
        <v>204</v>
      </c>
      <c r="D167" s="226">
        <v>75</v>
      </c>
      <c r="E167" s="226"/>
      <c r="F167" s="226"/>
      <c r="G167" s="226"/>
      <c r="H167" s="226"/>
      <c r="I167" s="226"/>
      <c r="J167" s="226"/>
      <c r="K167" s="226"/>
      <c r="L167" s="226"/>
      <c r="M167" s="226"/>
      <c r="N167" s="226"/>
      <c r="O167" s="226"/>
      <c r="P167" s="226"/>
      <c r="Q167" s="226"/>
      <c r="R167" s="226"/>
      <c r="S167" s="226"/>
      <c r="T167" s="226"/>
      <c r="U167" s="226"/>
      <c r="V167" s="226"/>
      <c r="W167" s="226"/>
      <c r="X167" s="226"/>
      <c r="Y167" s="226"/>
      <c r="Z167" s="226"/>
      <c r="AA167" s="226"/>
      <c r="AB167" s="226"/>
      <c r="AC167" s="226"/>
      <c r="AD167" s="226"/>
      <c r="AE167" s="226"/>
      <c r="AF167" s="226"/>
      <c r="AG167" s="226"/>
      <c r="AH167" s="226"/>
      <c r="AI167" s="226"/>
      <c r="AJ167" s="226"/>
      <c r="AK167" s="226"/>
      <c r="AL167" s="226"/>
      <c r="AM167" s="226"/>
      <c r="AN167" s="226"/>
      <c r="AO167" s="226"/>
      <c r="AP167" s="226"/>
      <c r="AQ167" s="226"/>
      <c r="AR167" s="226"/>
      <c r="AS167" s="226"/>
      <c r="AT167" s="226"/>
      <c r="AU167" s="226"/>
      <c r="AV167" s="226"/>
      <c r="AW167" s="226"/>
      <c r="AX167" s="226"/>
      <c r="AY167" s="226"/>
      <c r="AZ167" s="226"/>
      <c r="BA167" s="226"/>
      <c r="BB167" s="226"/>
      <c r="BC167" s="226"/>
      <c r="BD167" s="226"/>
      <c r="BE167" s="226"/>
      <c r="BF167" s="226"/>
      <c r="BG167" s="226"/>
      <c r="BH167" s="226"/>
      <c r="BI167" s="226"/>
      <c r="BJ167" s="226"/>
      <c r="BK167" s="226"/>
      <c r="BL167" s="226"/>
      <c r="BM167" s="226"/>
      <c r="BN167" s="226"/>
      <c r="BO167" s="226"/>
      <c r="BP167" s="226"/>
      <c r="BQ167" s="226"/>
      <c r="BR167" s="226"/>
      <c r="BS167" s="226"/>
      <c r="BT167" s="226"/>
      <c r="BU167" s="226"/>
      <c r="BV167" s="226"/>
      <c r="BW167" s="226"/>
      <c r="BX167" s="226"/>
      <c r="BY167" s="226"/>
      <c r="BZ167" s="226"/>
      <c r="CA167" s="226"/>
      <c r="CB167" s="226"/>
      <c r="CC167" s="226"/>
      <c r="CD167" s="226"/>
      <c r="CE167" s="226"/>
      <c r="CF167" s="226"/>
      <c r="CG167" s="226"/>
      <c r="CH167" s="226"/>
      <c r="CI167" s="226"/>
      <c r="CJ167" s="226"/>
      <c r="CK167" s="226"/>
      <c r="CL167" s="226"/>
      <c r="CM167" s="226"/>
      <c r="CN167" s="226"/>
    </row>
    <row r="168" spans="1:92" x14ac:dyDescent="0.25">
      <c r="A168" s="226" t="s">
        <v>203</v>
      </c>
      <c r="B168" s="226" t="s">
        <v>412</v>
      </c>
      <c r="C168" s="226" t="s">
        <v>202</v>
      </c>
      <c r="D168" s="226">
        <v>75</v>
      </c>
      <c r="E168" s="226"/>
      <c r="F168" s="226"/>
      <c r="G168" s="226"/>
      <c r="H168" s="226"/>
      <c r="I168" s="226"/>
      <c r="J168" s="226"/>
      <c r="K168" s="226"/>
      <c r="L168" s="226"/>
      <c r="M168" s="226"/>
      <c r="N168" s="226"/>
      <c r="O168" s="226"/>
      <c r="P168" s="226"/>
      <c r="Q168" s="226"/>
      <c r="R168" s="226"/>
      <c r="S168" s="226"/>
      <c r="T168" s="226"/>
      <c r="U168" s="226"/>
      <c r="V168" s="226"/>
      <c r="W168" s="226"/>
      <c r="X168" s="226"/>
      <c r="Y168" s="226"/>
      <c r="Z168" s="226"/>
      <c r="AA168" s="226"/>
      <c r="AB168" s="226"/>
      <c r="AC168" s="226"/>
      <c r="AD168" s="226"/>
      <c r="AE168" s="226"/>
      <c r="AF168" s="226"/>
      <c r="AG168" s="226"/>
      <c r="AH168" s="226"/>
      <c r="AI168" s="226"/>
      <c r="AJ168" s="226"/>
      <c r="AK168" s="226"/>
      <c r="AL168" s="226"/>
      <c r="AM168" s="226"/>
      <c r="AN168" s="226"/>
      <c r="AO168" s="226"/>
      <c r="AP168" s="226"/>
      <c r="AQ168" s="226"/>
      <c r="AR168" s="226"/>
      <c r="AS168" s="226"/>
      <c r="AT168" s="226"/>
      <c r="AU168" s="226"/>
      <c r="AV168" s="226"/>
      <c r="AW168" s="226"/>
      <c r="AX168" s="226"/>
      <c r="AY168" s="226"/>
      <c r="AZ168" s="226"/>
      <c r="BA168" s="226"/>
      <c r="BB168" s="226"/>
      <c r="BC168" s="226"/>
      <c r="BD168" s="226"/>
      <c r="BE168" s="226"/>
      <c r="BF168" s="226"/>
      <c r="BG168" s="226"/>
      <c r="BH168" s="226"/>
      <c r="BI168" s="226"/>
      <c r="BJ168" s="226"/>
      <c r="BK168" s="226"/>
      <c r="BL168" s="226"/>
      <c r="BM168" s="226"/>
      <c r="BN168" s="226"/>
      <c r="BO168" s="226"/>
      <c r="BP168" s="226"/>
      <c r="BQ168" s="226"/>
      <c r="BR168" s="226"/>
      <c r="BS168" s="226"/>
      <c r="BT168" s="226"/>
      <c r="BU168" s="226"/>
      <c r="BV168" s="226"/>
      <c r="BW168" s="226"/>
      <c r="BX168" s="226"/>
      <c r="BY168" s="226"/>
      <c r="BZ168" s="226"/>
      <c r="CA168" s="226"/>
      <c r="CB168" s="226"/>
      <c r="CC168" s="226"/>
      <c r="CD168" s="226"/>
      <c r="CE168" s="226"/>
      <c r="CF168" s="226"/>
      <c r="CG168" s="226"/>
      <c r="CH168" s="226"/>
      <c r="CI168" s="226"/>
      <c r="CJ168" s="226"/>
      <c r="CK168" s="226"/>
      <c r="CL168" s="226"/>
      <c r="CM168" s="226"/>
      <c r="CN168" s="226"/>
    </row>
    <row r="169" spans="1:92" x14ac:dyDescent="0.25">
      <c r="A169" s="226" t="s">
        <v>502</v>
      </c>
      <c r="B169" s="226" t="s">
        <v>500</v>
      </c>
      <c r="C169" s="226" t="s">
        <v>501</v>
      </c>
      <c r="D169" s="226">
        <v>1000</v>
      </c>
      <c r="E169" s="226"/>
      <c r="F169" s="226"/>
      <c r="G169" s="226"/>
      <c r="H169" s="226"/>
      <c r="I169" s="226"/>
      <c r="J169" s="226"/>
      <c r="K169" s="226"/>
      <c r="L169" s="226"/>
      <c r="M169" s="226"/>
      <c r="N169" s="226"/>
      <c r="O169" s="226"/>
      <c r="P169" s="226"/>
      <c r="Q169" s="226"/>
      <c r="R169" s="226"/>
      <c r="S169" s="226"/>
      <c r="T169" s="226"/>
      <c r="U169" s="226"/>
      <c r="V169" s="226"/>
      <c r="W169" s="226"/>
      <c r="X169" s="226"/>
      <c r="Y169" s="226"/>
      <c r="Z169" s="226"/>
      <c r="AA169" s="226"/>
      <c r="AB169" s="226"/>
      <c r="AC169" s="226"/>
      <c r="AD169" s="226"/>
      <c r="AE169" s="226"/>
      <c r="AF169" s="226"/>
      <c r="AG169" s="226"/>
      <c r="AH169" s="226"/>
      <c r="AI169" s="226"/>
      <c r="AJ169" s="226"/>
      <c r="AK169" s="226"/>
      <c r="AL169" s="226"/>
      <c r="AM169" s="226"/>
      <c r="AN169" s="226"/>
      <c r="AO169" s="226"/>
      <c r="AP169" s="226"/>
      <c r="AQ169" s="226"/>
      <c r="AR169" s="226"/>
      <c r="AS169" s="226"/>
      <c r="AT169" s="226"/>
      <c r="AU169" s="226"/>
      <c r="AV169" s="226"/>
      <c r="AW169" s="226"/>
      <c r="AX169" s="226"/>
      <c r="AY169" s="226"/>
      <c r="AZ169" s="226"/>
      <c r="BA169" s="226"/>
      <c r="BB169" s="226"/>
      <c r="BC169" s="226"/>
      <c r="BD169" s="226"/>
      <c r="BE169" s="226"/>
      <c r="BF169" s="226"/>
      <c r="BG169" s="226"/>
      <c r="BH169" s="226"/>
      <c r="BI169" s="226"/>
      <c r="BJ169" s="226"/>
      <c r="BK169" s="226"/>
      <c r="BL169" s="226"/>
      <c r="BM169" s="226"/>
      <c r="BN169" s="226"/>
      <c r="BO169" s="226"/>
      <c r="BP169" s="226"/>
      <c r="BQ169" s="226"/>
      <c r="BR169" s="226"/>
      <c r="BS169" s="226"/>
      <c r="BT169" s="226"/>
      <c r="BU169" s="226"/>
      <c r="BV169" s="226"/>
      <c r="BW169" s="226"/>
      <c r="BX169" s="226"/>
      <c r="BY169" s="226"/>
      <c r="BZ169" s="226"/>
      <c r="CA169" s="226"/>
      <c r="CB169" s="226"/>
      <c r="CC169" s="226"/>
      <c r="CD169" s="226"/>
      <c r="CE169" s="226"/>
      <c r="CF169" s="226"/>
      <c r="CG169" s="226"/>
      <c r="CH169" s="226"/>
      <c r="CI169" s="226"/>
      <c r="CJ169" s="226"/>
      <c r="CK169" s="226"/>
      <c r="CL169" s="226"/>
      <c r="CM169" s="226"/>
      <c r="CN169" s="226"/>
    </row>
    <row r="170" spans="1:92" x14ac:dyDescent="0.25">
      <c r="A170" s="226" t="s">
        <v>458</v>
      </c>
      <c r="B170" s="226" t="s">
        <v>414</v>
      </c>
      <c r="C170" s="226" t="s">
        <v>210</v>
      </c>
      <c r="D170" s="226">
        <v>150</v>
      </c>
      <c r="E170" s="226"/>
      <c r="F170" s="226"/>
      <c r="G170" s="226"/>
      <c r="H170" s="226"/>
      <c r="I170" s="226"/>
      <c r="J170" s="226"/>
      <c r="K170" s="226"/>
      <c r="L170" s="226"/>
      <c r="M170" s="226"/>
      <c r="N170" s="226"/>
      <c r="O170" s="226"/>
      <c r="P170" s="226"/>
      <c r="Q170" s="226"/>
      <c r="R170" s="226"/>
      <c r="S170" s="226"/>
      <c r="T170" s="226"/>
      <c r="U170" s="226"/>
      <c r="V170" s="226"/>
      <c r="W170" s="226"/>
      <c r="X170" s="226"/>
      <c r="Y170" s="226"/>
      <c r="Z170" s="226"/>
      <c r="AA170" s="226"/>
      <c r="AB170" s="226"/>
      <c r="AC170" s="226"/>
      <c r="AD170" s="226"/>
      <c r="AE170" s="226"/>
      <c r="AF170" s="226"/>
      <c r="AG170" s="226"/>
      <c r="AH170" s="226"/>
      <c r="AI170" s="226"/>
      <c r="AJ170" s="226"/>
      <c r="AK170" s="226"/>
      <c r="AL170" s="226"/>
      <c r="AM170" s="226"/>
      <c r="AN170" s="226"/>
      <c r="AO170" s="226"/>
      <c r="AP170" s="226"/>
      <c r="AQ170" s="226"/>
      <c r="AR170" s="226"/>
      <c r="AS170" s="226"/>
      <c r="AT170" s="226"/>
      <c r="AU170" s="226"/>
      <c r="AV170" s="226"/>
      <c r="AW170" s="226"/>
      <c r="AX170" s="226"/>
      <c r="AY170" s="226"/>
      <c r="AZ170" s="226"/>
      <c r="BA170" s="226"/>
      <c r="BB170" s="226"/>
      <c r="BC170" s="226"/>
      <c r="BD170" s="226"/>
      <c r="BE170" s="226"/>
      <c r="BF170" s="226"/>
      <c r="BG170" s="226"/>
      <c r="BH170" s="226"/>
      <c r="BI170" s="226"/>
      <c r="BJ170" s="226"/>
      <c r="BK170" s="226"/>
      <c r="BL170" s="226"/>
      <c r="BM170" s="226"/>
      <c r="BN170" s="226"/>
      <c r="BO170" s="226"/>
      <c r="BP170" s="226"/>
      <c r="BQ170" s="226"/>
      <c r="BR170" s="226"/>
      <c r="BS170" s="226"/>
      <c r="BT170" s="226"/>
      <c r="BU170" s="226"/>
      <c r="BV170" s="226"/>
      <c r="BW170" s="226"/>
      <c r="BX170" s="226"/>
      <c r="BY170" s="226"/>
      <c r="BZ170" s="226"/>
      <c r="CA170" s="226"/>
      <c r="CB170" s="226"/>
      <c r="CC170" s="226"/>
      <c r="CD170" s="226"/>
      <c r="CE170" s="226"/>
      <c r="CF170" s="226"/>
      <c r="CG170" s="226"/>
      <c r="CH170" s="226"/>
      <c r="CI170" s="226"/>
      <c r="CJ170" s="226"/>
      <c r="CK170" s="226"/>
      <c r="CL170" s="226"/>
      <c r="CM170" s="226"/>
      <c r="CN170" s="226"/>
    </row>
    <row r="171" spans="1:92" x14ac:dyDescent="0.25">
      <c r="A171" s="226" t="s">
        <v>505</v>
      </c>
      <c r="B171" s="226" t="s">
        <v>503</v>
      </c>
      <c r="C171" s="226" t="s">
        <v>504</v>
      </c>
      <c r="D171" s="226">
        <v>1000</v>
      </c>
      <c r="E171" s="226"/>
      <c r="F171" s="226"/>
      <c r="G171" s="226"/>
      <c r="H171" s="226"/>
      <c r="I171" s="226"/>
      <c r="J171" s="226"/>
      <c r="K171" s="226"/>
      <c r="L171" s="226"/>
      <c r="M171" s="226"/>
      <c r="N171" s="226"/>
      <c r="O171" s="226"/>
      <c r="P171" s="226"/>
      <c r="Q171" s="226"/>
      <c r="R171" s="226"/>
      <c r="S171" s="226"/>
      <c r="T171" s="226"/>
      <c r="U171" s="226"/>
      <c r="V171" s="226"/>
      <c r="W171" s="226"/>
      <c r="X171" s="226"/>
      <c r="Y171" s="226"/>
      <c r="Z171" s="226"/>
      <c r="AA171" s="226"/>
      <c r="AB171" s="226"/>
      <c r="AC171" s="226"/>
      <c r="AD171" s="226"/>
      <c r="AE171" s="226"/>
      <c r="AF171" s="226"/>
      <c r="AG171" s="226"/>
      <c r="AH171" s="226"/>
      <c r="AI171" s="226"/>
      <c r="AJ171" s="226"/>
      <c r="AK171" s="226"/>
      <c r="AL171" s="226"/>
      <c r="AM171" s="226"/>
      <c r="AN171" s="226"/>
      <c r="AO171" s="226"/>
      <c r="AP171" s="226"/>
      <c r="AQ171" s="226"/>
      <c r="AR171" s="226"/>
      <c r="AS171" s="226"/>
      <c r="AT171" s="226"/>
      <c r="AU171" s="226"/>
      <c r="AV171" s="226"/>
      <c r="AW171" s="226"/>
      <c r="AX171" s="226"/>
      <c r="AY171" s="226"/>
      <c r="AZ171" s="226"/>
      <c r="BA171" s="226"/>
      <c r="BB171" s="226"/>
      <c r="BC171" s="226"/>
      <c r="BD171" s="226"/>
      <c r="BE171" s="226"/>
      <c r="BF171" s="226"/>
      <c r="BG171" s="226"/>
      <c r="BH171" s="226"/>
      <c r="BI171" s="226"/>
      <c r="BJ171" s="226"/>
      <c r="BK171" s="226"/>
      <c r="BL171" s="226"/>
      <c r="BM171" s="226"/>
      <c r="BN171" s="226"/>
      <c r="BO171" s="226"/>
      <c r="BP171" s="226"/>
      <c r="BQ171" s="226"/>
      <c r="BR171" s="226"/>
      <c r="BS171" s="226"/>
      <c r="BT171" s="226"/>
      <c r="BU171" s="226"/>
      <c r="BV171" s="226"/>
      <c r="BW171" s="226"/>
      <c r="BX171" s="226"/>
      <c r="BY171" s="226"/>
      <c r="BZ171" s="226"/>
      <c r="CA171" s="226"/>
      <c r="CB171" s="226"/>
      <c r="CC171" s="226"/>
      <c r="CD171" s="226"/>
      <c r="CE171" s="226"/>
      <c r="CF171" s="226"/>
      <c r="CG171" s="226"/>
      <c r="CH171" s="226"/>
      <c r="CI171" s="226"/>
      <c r="CJ171" s="226"/>
      <c r="CK171" s="226"/>
      <c r="CL171" s="226"/>
      <c r="CM171" s="226"/>
      <c r="CN171" s="226"/>
    </row>
    <row r="172" spans="1:92" x14ac:dyDescent="0.25">
      <c r="A172" s="226" t="s">
        <v>508</v>
      </c>
      <c r="B172" s="226" t="s">
        <v>506</v>
      </c>
      <c r="C172" s="226" t="s">
        <v>507</v>
      </c>
      <c r="D172" s="226">
        <v>1000</v>
      </c>
      <c r="E172" s="226"/>
      <c r="F172" s="226"/>
      <c r="G172" s="226"/>
      <c r="H172" s="226"/>
      <c r="I172" s="226"/>
      <c r="J172" s="226"/>
      <c r="K172" s="226"/>
      <c r="L172" s="226"/>
      <c r="M172" s="226"/>
      <c r="N172" s="226"/>
      <c r="O172" s="226"/>
      <c r="P172" s="226"/>
      <c r="Q172" s="226"/>
      <c r="R172" s="226"/>
      <c r="S172" s="226"/>
      <c r="T172" s="226"/>
      <c r="U172" s="226"/>
      <c r="V172" s="226"/>
      <c r="W172" s="226"/>
      <c r="X172" s="226"/>
      <c r="Y172" s="226"/>
      <c r="Z172" s="226"/>
      <c r="AA172" s="226"/>
      <c r="AB172" s="226"/>
      <c r="AC172" s="226"/>
      <c r="AD172" s="226"/>
      <c r="AE172" s="226"/>
      <c r="AF172" s="226"/>
      <c r="AG172" s="226"/>
      <c r="AH172" s="226"/>
      <c r="AI172" s="226"/>
      <c r="AJ172" s="226"/>
      <c r="AK172" s="226"/>
      <c r="AL172" s="226"/>
      <c r="AM172" s="226"/>
      <c r="AN172" s="226"/>
      <c r="AO172" s="226"/>
      <c r="AP172" s="226"/>
      <c r="AQ172" s="226"/>
      <c r="AR172" s="226"/>
      <c r="AS172" s="226"/>
      <c r="AT172" s="226"/>
      <c r="AU172" s="226"/>
      <c r="AV172" s="226"/>
      <c r="AW172" s="226"/>
      <c r="AX172" s="226"/>
      <c r="AY172" s="226"/>
      <c r="AZ172" s="226"/>
      <c r="BA172" s="226"/>
      <c r="BB172" s="226"/>
      <c r="BC172" s="226"/>
      <c r="BD172" s="226"/>
      <c r="BE172" s="226"/>
      <c r="BF172" s="226"/>
      <c r="BG172" s="226"/>
      <c r="BH172" s="226"/>
      <c r="BI172" s="226"/>
      <c r="BJ172" s="226"/>
      <c r="BK172" s="226"/>
      <c r="BL172" s="226"/>
      <c r="BM172" s="226"/>
      <c r="BN172" s="226"/>
      <c r="BO172" s="226"/>
      <c r="BP172" s="226"/>
      <c r="BQ172" s="226"/>
      <c r="BR172" s="226"/>
      <c r="BS172" s="226"/>
      <c r="BT172" s="226"/>
      <c r="BU172" s="226"/>
      <c r="BV172" s="226"/>
      <c r="BW172" s="226"/>
      <c r="BX172" s="226"/>
      <c r="BY172" s="226"/>
      <c r="BZ172" s="226"/>
      <c r="CA172" s="226"/>
      <c r="CB172" s="226"/>
      <c r="CC172" s="226"/>
      <c r="CD172" s="226"/>
      <c r="CE172" s="226"/>
      <c r="CF172" s="226"/>
      <c r="CG172" s="226"/>
      <c r="CH172" s="226"/>
      <c r="CI172" s="226"/>
      <c r="CJ172" s="226"/>
      <c r="CK172" s="226"/>
      <c r="CL172" s="226"/>
      <c r="CM172" s="226"/>
      <c r="CN172" s="226"/>
    </row>
    <row r="173" spans="1:92" x14ac:dyDescent="0.25">
      <c r="A173" s="226" t="s">
        <v>472</v>
      </c>
      <c r="B173" s="226" t="s">
        <v>470</v>
      </c>
      <c r="C173" s="226" t="s">
        <v>471</v>
      </c>
      <c r="D173" s="226">
        <v>300</v>
      </c>
      <c r="E173" s="226" t="s">
        <v>1</v>
      </c>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226"/>
      <c r="BD173" s="226"/>
      <c r="BE173" s="226"/>
      <c r="BF173" s="226"/>
      <c r="BG173" s="226"/>
      <c r="BH173" s="226"/>
      <c r="BI173" s="226"/>
      <c r="BJ173" s="226"/>
      <c r="BK173" s="226"/>
      <c r="BL173" s="226"/>
      <c r="BM173" s="226"/>
      <c r="BN173" s="226"/>
      <c r="BO173" s="226"/>
      <c r="BP173" s="226"/>
      <c r="BQ173" s="226"/>
      <c r="BR173" s="226"/>
      <c r="BS173" s="226"/>
      <c r="BT173" s="226"/>
      <c r="BU173" s="226"/>
      <c r="BV173" s="226"/>
      <c r="BW173" s="226"/>
      <c r="BX173" s="226"/>
      <c r="BY173" s="226"/>
      <c r="BZ173" s="226"/>
      <c r="CA173" s="226"/>
      <c r="CB173" s="226"/>
      <c r="CC173" s="226"/>
      <c r="CD173" s="226"/>
      <c r="CE173" s="226"/>
      <c r="CF173" s="226"/>
      <c r="CG173" s="226"/>
      <c r="CH173" s="226"/>
      <c r="CI173" s="226"/>
      <c r="CJ173" s="226"/>
      <c r="CK173" s="226"/>
      <c r="CL173" s="226"/>
      <c r="CM173" s="226"/>
      <c r="CN173" s="226"/>
    </row>
    <row r="174" spans="1:92" x14ac:dyDescent="0.25">
      <c r="A174" s="226" t="s">
        <v>481</v>
      </c>
      <c r="B174" s="226" t="s">
        <v>479</v>
      </c>
      <c r="C174" s="226" t="s">
        <v>480</v>
      </c>
      <c r="D174" s="226">
        <v>500</v>
      </c>
      <c r="E174" s="226"/>
      <c r="F174" s="226"/>
      <c r="G174" s="226"/>
      <c r="H174" s="226"/>
      <c r="I174" s="226"/>
      <c r="J174" s="226"/>
      <c r="K174" s="226"/>
      <c r="L174" s="226"/>
      <c r="M174" s="226"/>
      <c r="N174" s="226"/>
      <c r="O174" s="226"/>
      <c r="P174" s="226"/>
      <c r="Q174" s="226"/>
      <c r="R174" s="226"/>
      <c r="S174" s="226"/>
      <c r="T174" s="226"/>
      <c r="U174" s="226"/>
      <c r="V174" s="226"/>
      <c r="W174" s="226"/>
      <c r="X174" s="226"/>
      <c r="Y174" s="226"/>
      <c r="Z174" s="226"/>
      <c r="AA174" s="226"/>
      <c r="AB174" s="226"/>
      <c r="AC174" s="226"/>
      <c r="AD174" s="226"/>
      <c r="AE174" s="226"/>
      <c r="AF174" s="226"/>
      <c r="AG174" s="226"/>
      <c r="AH174" s="226"/>
      <c r="AI174" s="226"/>
      <c r="AJ174" s="226"/>
      <c r="AK174" s="226"/>
      <c r="AL174" s="226"/>
      <c r="AM174" s="226"/>
      <c r="AN174" s="226"/>
      <c r="AO174" s="226"/>
      <c r="AP174" s="226"/>
      <c r="AQ174" s="226"/>
      <c r="AR174" s="226"/>
      <c r="AS174" s="226"/>
      <c r="AT174" s="226"/>
      <c r="AU174" s="226"/>
      <c r="AV174" s="226"/>
      <c r="AW174" s="226"/>
      <c r="AX174" s="226"/>
      <c r="AY174" s="226"/>
      <c r="AZ174" s="226"/>
      <c r="BA174" s="226"/>
      <c r="BB174" s="226"/>
      <c r="BC174" s="226"/>
      <c r="BD174" s="226"/>
      <c r="BE174" s="226"/>
      <c r="BF174" s="226"/>
      <c r="BG174" s="226"/>
      <c r="BH174" s="226"/>
      <c r="BI174" s="226"/>
      <c r="BJ174" s="226"/>
      <c r="BK174" s="226"/>
      <c r="BL174" s="226"/>
      <c r="BM174" s="226"/>
      <c r="BN174" s="226"/>
      <c r="BO174" s="226"/>
      <c r="BP174" s="226"/>
      <c r="BQ174" s="226"/>
      <c r="BR174" s="226"/>
      <c r="BS174" s="226"/>
      <c r="BT174" s="226"/>
      <c r="BU174" s="226"/>
      <c r="BV174" s="226"/>
      <c r="BW174" s="226"/>
      <c r="BX174" s="226"/>
      <c r="BY174" s="226"/>
      <c r="BZ174" s="226"/>
      <c r="CA174" s="226"/>
      <c r="CB174" s="226"/>
      <c r="CC174" s="226"/>
      <c r="CD174" s="226"/>
      <c r="CE174" s="226"/>
      <c r="CF174" s="226"/>
      <c r="CG174" s="226"/>
      <c r="CH174" s="226"/>
      <c r="CI174" s="226"/>
      <c r="CJ174" s="226"/>
      <c r="CK174" s="226"/>
      <c r="CL174" s="226"/>
      <c r="CM174" s="226"/>
      <c r="CN174" s="226"/>
    </row>
    <row r="175" spans="1:92" x14ac:dyDescent="0.25">
      <c r="A175" s="226" t="s">
        <v>493</v>
      </c>
      <c r="B175" s="226" t="s">
        <v>491</v>
      </c>
      <c r="C175" s="226" t="s">
        <v>492</v>
      </c>
      <c r="D175" s="226">
        <v>750</v>
      </c>
      <c r="E175" s="226"/>
      <c r="F175" s="226"/>
      <c r="G175" s="226"/>
      <c r="H175" s="226"/>
      <c r="I175" s="226"/>
      <c r="J175" s="226"/>
      <c r="K175" s="226"/>
      <c r="L175" s="226"/>
      <c r="M175" s="226"/>
      <c r="N175" s="226"/>
      <c r="O175" s="226"/>
      <c r="P175" s="226"/>
      <c r="Q175" s="226"/>
      <c r="R175" s="226"/>
      <c r="S175" s="226"/>
      <c r="T175" s="226"/>
      <c r="U175" s="226"/>
      <c r="V175" s="226"/>
      <c r="W175" s="226"/>
      <c r="X175" s="226"/>
      <c r="Y175" s="226"/>
      <c r="Z175" s="226"/>
      <c r="AA175" s="226"/>
      <c r="AB175" s="226"/>
      <c r="AC175" s="226"/>
      <c r="AD175" s="226"/>
      <c r="AE175" s="226"/>
      <c r="AF175" s="226"/>
      <c r="AG175" s="226"/>
      <c r="AH175" s="226"/>
      <c r="AI175" s="226"/>
      <c r="AJ175" s="226"/>
      <c r="AK175" s="226"/>
      <c r="AL175" s="226"/>
      <c r="AM175" s="226"/>
      <c r="AN175" s="226"/>
      <c r="AO175" s="226"/>
      <c r="AP175" s="226"/>
      <c r="AQ175" s="226"/>
      <c r="AR175" s="226"/>
      <c r="AS175" s="226"/>
      <c r="AT175" s="226"/>
      <c r="AU175" s="226"/>
      <c r="AV175" s="226"/>
      <c r="AW175" s="226"/>
      <c r="AX175" s="226"/>
      <c r="AY175" s="226"/>
      <c r="AZ175" s="226"/>
      <c r="BA175" s="226"/>
      <c r="BB175" s="226"/>
      <c r="BC175" s="226"/>
      <c r="BD175" s="226"/>
      <c r="BE175" s="226"/>
      <c r="BF175" s="226"/>
      <c r="BG175" s="226"/>
      <c r="BH175" s="226"/>
      <c r="BI175" s="226"/>
      <c r="BJ175" s="226"/>
      <c r="BK175" s="226"/>
      <c r="BL175" s="226"/>
      <c r="BM175" s="226"/>
      <c r="BN175" s="226"/>
      <c r="BO175" s="226"/>
      <c r="BP175" s="226"/>
      <c r="BQ175" s="226"/>
      <c r="BR175" s="226"/>
      <c r="BS175" s="226"/>
      <c r="BT175" s="226"/>
      <c r="BU175" s="226"/>
      <c r="BV175" s="226"/>
      <c r="BW175" s="226"/>
      <c r="BX175" s="226"/>
      <c r="BY175" s="226"/>
      <c r="BZ175" s="226"/>
      <c r="CA175" s="226"/>
      <c r="CB175" s="226"/>
      <c r="CC175" s="226"/>
      <c r="CD175" s="226"/>
      <c r="CE175" s="226"/>
      <c r="CF175" s="226"/>
      <c r="CG175" s="226"/>
      <c r="CH175" s="226"/>
      <c r="CI175" s="226"/>
      <c r="CJ175" s="226"/>
      <c r="CK175" s="226"/>
      <c r="CL175" s="226"/>
      <c r="CM175" s="226"/>
      <c r="CN175" s="226"/>
    </row>
    <row r="176" spans="1:92" x14ac:dyDescent="0.25">
      <c r="A176" s="226" t="s">
        <v>367</v>
      </c>
      <c r="B176" s="226" t="s">
        <v>432</v>
      </c>
      <c r="C176" s="226" t="s">
        <v>369</v>
      </c>
      <c r="D176" s="226">
        <v>1000</v>
      </c>
      <c r="E176" s="226"/>
      <c r="F176" s="226"/>
      <c r="G176" s="226"/>
      <c r="H176" s="226"/>
      <c r="I176" s="226"/>
      <c r="J176" s="226"/>
      <c r="K176" s="226"/>
      <c r="L176" s="226"/>
      <c r="M176" s="226"/>
      <c r="N176" s="226"/>
      <c r="O176" s="226"/>
      <c r="P176" s="226"/>
      <c r="Q176" s="226"/>
      <c r="R176" s="226"/>
      <c r="S176" s="226"/>
      <c r="T176" s="226"/>
      <c r="U176" s="226"/>
      <c r="V176" s="226"/>
      <c r="W176" s="226"/>
      <c r="X176" s="226"/>
      <c r="Y176" s="226"/>
      <c r="Z176" s="226"/>
      <c r="AA176" s="226"/>
      <c r="AB176" s="226"/>
      <c r="AC176" s="226"/>
      <c r="AD176" s="226"/>
      <c r="AE176" s="226"/>
      <c r="AF176" s="226"/>
      <c r="AG176" s="226"/>
      <c r="AH176" s="226"/>
      <c r="AI176" s="226"/>
      <c r="AJ176" s="226"/>
      <c r="AK176" s="226"/>
      <c r="AL176" s="226"/>
      <c r="AM176" s="226"/>
      <c r="AN176" s="226"/>
      <c r="AO176" s="226"/>
      <c r="AP176" s="226"/>
      <c r="AQ176" s="226"/>
      <c r="AR176" s="226"/>
      <c r="AS176" s="226"/>
      <c r="AT176" s="226"/>
      <c r="AU176" s="226"/>
      <c r="AV176" s="226"/>
      <c r="AW176" s="226"/>
      <c r="AX176" s="226"/>
      <c r="AY176" s="226"/>
      <c r="AZ176" s="226"/>
      <c r="BA176" s="226"/>
      <c r="BB176" s="226"/>
      <c r="BC176" s="226"/>
      <c r="BD176" s="226"/>
      <c r="BE176" s="226"/>
      <c r="BF176" s="226"/>
      <c r="BG176" s="226"/>
      <c r="BH176" s="226"/>
      <c r="BI176" s="226"/>
      <c r="BJ176" s="226"/>
      <c r="BK176" s="226"/>
      <c r="BL176" s="226"/>
      <c r="BM176" s="226"/>
      <c r="BN176" s="226"/>
      <c r="BO176" s="226"/>
      <c r="BP176" s="226"/>
      <c r="BQ176" s="226"/>
      <c r="BR176" s="226"/>
      <c r="BS176" s="226"/>
      <c r="BT176" s="226"/>
      <c r="BU176" s="226"/>
      <c r="BV176" s="226"/>
      <c r="BW176" s="226"/>
      <c r="BX176" s="226"/>
      <c r="BY176" s="226"/>
      <c r="BZ176" s="226"/>
      <c r="CA176" s="226"/>
      <c r="CB176" s="226"/>
      <c r="CC176" s="226"/>
      <c r="CD176" s="226"/>
      <c r="CE176" s="226"/>
      <c r="CF176" s="226"/>
      <c r="CG176" s="226"/>
      <c r="CH176" s="226"/>
      <c r="CI176" s="226"/>
      <c r="CJ176" s="226"/>
      <c r="CK176" s="226"/>
      <c r="CL176" s="226"/>
      <c r="CM176" s="226"/>
      <c r="CN176" s="226"/>
    </row>
    <row r="177" spans="1:92" x14ac:dyDescent="0.25">
      <c r="A177" s="226" t="s">
        <v>368</v>
      </c>
      <c r="B177" s="226" t="s">
        <v>435</v>
      </c>
      <c r="C177" s="226" t="s">
        <v>370</v>
      </c>
      <c r="D177" s="226">
        <v>1000</v>
      </c>
      <c r="E177" s="226"/>
      <c r="F177" s="226"/>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6"/>
      <c r="AY177" s="226"/>
      <c r="AZ177" s="226"/>
      <c r="BA177" s="226"/>
      <c r="BB177" s="226"/>
      <c r="BC177" s="226"/>
      <c r="BD177" s="226"/>
      <c r="BE177" s="226"/>
      <c r="BF177" s="226"/>
      <c r="BG177" s="226"/>
      <c r="BH177" s="226"/>
      <c r="BI177" s="226"/>
      <c r="BJ177" s="226"/>
      <c r="BK177" s="226"/>
      <c r="BL177" s="226"/>
      <c r="BM177" s="226"/>
      <c r="BN177" s="226"/>
      <c r="BO177" s="226"/>
      <c r="BP177" s="226"/>
      <c r="BQ177" s="226"/>
      <c r="BR177" s="226"/>
      <c r="BS177" s="226"/>
      <c r="BT177" s="226"/>
      <c r="BU177" s="226"/>
      <c r="BV177" s="226"/>
      <c r="BW177" s="226"/>
      <c r="BX177" s="226"/>
      <c r="BY177" s="226"/>
      <c r="BZ177" s="226"/>
      <c r="CA177" s="226"/>
      <c r="CB177" s="226"/>
      <c r="CC177" s="226"/>
      <c r="CD177" s="226"/>
      <c r="CE177" s="226"/>
      <c r="CF177" s="226"/>
      <c r="CG177" s="226"/>
      <c r="CH177" s="226"/>
      <c r="CI177" s="226"/>
      <c r="CJ177" s="226"/>
      <c r="CK177" s="226"/>
      <c r="CL177" s="226"/>
      <c r="CM177" s="226"/>
      <c r="CN177" s="226"/>
    </row>
    <row r="178" spans="1:92" x14ac:dyDescent="0.25">
      <c r="A178" s="226" t="s">
        <v>484</v>
      </c>
      <c r="B178" s="226" t="s">
        <v>482</v>
      </c>
      <c r="C178" s="226" t="s">
        <v>483</v>
      </c>
      <c r="D178" s="226">
        <v>500</v>
      </c>
      <c r="E178" s="226"/>
      <c r="F178" s="226"/>
      <c r="G178" s="226"/>
      <c r="H178" s="226"/>
      <c r="I178" s="226"/>
      <c r="J178" s="226"/>
      <c r="K178" s="226"/>
      <c r="L178" s="226"/>
      <c r="M178" s="226"/>
      <c r="N178" s="226"/>
      <c r="O178" s="226"/>
      <c r="P178" s="226"/>
      <c r="Q178" s="226"/>
      <c r="R178" s="226"/>
      <c r="S178" s="226"/>
      <c r="T178" s="226"/>
      <c r="U178" s="226"/>
      <c r="V178" s="226"/>
      <c r="W178" s="226"/>
      <c r="X178" s="226"/>
      <c r="Y178" s="226"/>
      <c r="Z178" s="226"/>
      <c r="AA178" s="226"/>
      <c r="AB178" s="226"/>
      <c r="AC178" s="226"/>
      <c r="AD178" s="226"/>
      <c r="AE178" s="226"/>
      <c r="AF178" s="226"/>
      <c r="AG178" s="226"/>
      <c r="AH178" s="226"/>
      <c r="AI178" s="226"/>
      <c r="AJ178" s="226"/>
      <c r="AK178" s="226"/>
      <c r="AL178" s="226"/>
      <c r="AM178" s="226"/>
      <c r="AN178" s="226"/>
      <c r="AO178" s="226"/>
      <c r="AP178" s="226"/>
      <c r="AQ178" s="226"/>
      <c r="AR178" s="226"/>
      <c r="AS178" s="226"/>
      <c r="AT178" s="226"/>
      <c r="AU178" s="226"/>
      <c r="AV178" s="226"/>
      <c r="AW178" s="226"/>
      <c r="AX178" s="226"/>
      <c r="AY178" s="226"/>
      <c r="AZ178" s="226"/>
      <c r="BA178" s="226"/>
      <c r="BB178" s="226"/>
      <c r="BC178" s="226"/>
      <c r="BD178" s="226"/>
      <c r="BE178" s="226"/>
      <c r="BF178" s="226"/>
      <c r="BG178" s="226"/>
      <c r="BH178" s="226"/>
      <c r="BI178" s="226"/>
      <c r="BJ178" s="226"/>
      <c r="BK178" s="226"/>
      <c r="BL178" s="226"/>
      <c r="BM178" s="226"/>
      <c r="BN178" s="226"/>
      <c r="BO178" s="226"/>
      <c r="BP178" s="226"/>
      <c r="BQ178" s="226"/>
      <c r="BR178" s="226"/>
      <c r="BS178" s="226"/>
      <c r="BT178" s="226"/>
      <c r="BU178" s="226"/>
      <c r="BV178" s="226"/>
      <c r="BW178" s="226"/>
      <c r="BX178" s="226"/>
      <c r="BY178" s="226"/>
      <c r="BZ178" s="226"/>
      <c r="CA178" s="226"/>
      <c r="CB178" s="226"/>
      <c r="CC178" s="226"/>
      <c r="CD178" s="226"/>
      <c r="CE178" s="226"/>
      <c r="CF178" s="226"/>
      <c r="CG178" s="226"/>
      <c r="CH178" s="226"/>
      <c r="CI178" s="226"/>
      <c r="CJ178" s="226"/>
      <c r="CK178" s="226"/>
      <c r="CL178" s="226"/>
      <c r="CM178" s="226"/>
      <c r="CN178" s="226"/>
    </row>
    <row r="179" spans="1:92" x14ac:dyDescent="0.25">
      <c r="A179" s="226" t="s">
        <v>365</v>
      </c>
      <c r="B179" s="226" t="s">
        <v>403</v>
      </c>
      <c r="C179" s="226" t="s">
        <v>363</v>
      </c>
      <c r="D179" s="226">
        <v>750</v>
      </c>
      <c r="E179" s="226"/>
      <c r="F179" s="226"/>
      <c r="G179" s="226"/>
      <c r="H179" s="226"/>
      <c r="I179" s="226"/>
      <c r="J179" s="226"/>
      <c r="K179" s="226"/>
      <c r="L179" s="226"/>
      <c r="M179" s="226"/>
      <c r="N179" s="226"/>
      <c r="O179" s="226"/>
      <c r="P179" s="226"/>
      <c r="Q179" s="226"/>
      <c r="R179" s="226"/>
      <c r="S179" s="226"/>
      <c r="T179" s="226"/>
      <c r="U179" s="226"/>
      <c r="V179" s="226"/>
      <c r="W179" s="226"/>
      <c r="X179" s="226"/>
      <c r="Y179" s="226"/>
      <c r="Z179" s="226"/>
      <c r="AA179" s="226"/>
      <c r="AB179" s="226"/>
      <c r="AC179" s="226"/>
      <c r="AD179" s="226"/>
      <c r="AE179" s="226"/>
      <c r="AF179" s="226"/>
      <c r="AG179" s="226"/>
      <c r="AH179" s="226"/>
      <c r="AI179" s="226"/>
      <c r="AJ179" s="226"/>
      <c r="AK179" s="226"/>
      <c r="AL179" s="226"/>
      <c r="AM179" s="226"/>
      <c r="AN179" s="226"/>
      <c r="AO179" s="226"/>
      <c r="AP179" s="226"/>
      <c r="AQ179" s="226"/>
      <c r="AR179" s="226"/>
      <c r="AS179" s="226"/>
      <c r="AT179" s="226"/>
      <c r="AU179" s="226"/>
      <c r="AV179" s="226"/>
      <c r="AW179" s="226"/>
      <c r="AX179" s="226"/>
      <c r="AY179" s="226"/>
      <c r="AZ179" s="226"/>
      <c r="BA179" s="226"/>
      <c r="BB179" s="226"/>
      <c r="BC179" s="226"/>
      <c r="BD179" s="226"/>
      <c r="BE179" s="226"/>
      <c r="BF179" s="226"/>
      <c r="BG179" s="226"/>
      <c r="BH179" s="226"/>
      <c r="BI179" s="226"/>
      <c r="BJ179" s="226"/>
      <c r="BK179" s="226"/>
      <c r="BL179" s="226"/>
      <c r="BM179" s="226"/>
      <c r="BN179" s="226"/>
      <c r="BO179" s="226"/>
      <c r="BP179" s="226"/>
      <c r="BQ179" s="226"/>
      <c r="BR179" s="226"/>
      <c r="BS179" s="226"/>
      <c r="BT179" s="226"/>
      <c r="BU179" s="226"/>
      <c r="BV179" s="226"/>
      <c r="BW179" s="226"/>
      <c r="BX179" s="226"/>
      <c r="BY179" s="226"/>
      <c r="BZ179" s="226"/>
      <c r="CA179" s="226"/>
      <c r="CB179" s="226"/>
      <c r="CC179" s="226"/>
      <c r="CD179" s="226"/>
      <c r="CE179" s="226"/>
      <c r="CF179" s="226"/>
      <c r="CG179" s="226"/>
      <c r="CH179" s="226"/>
      <c r="CI179" s="226"/>
      <c r="CJ179" s="226"/>
      <c r="CK179" s="226"/>
      <c r="CL179" s="226"/>
      <c r="CM179" s="226"/>
      <c r="CN179" s="226"/>
    </row>
    <row r="180" spans="1:92" x14ac:dyDescent="0.25">
      <c r="A180" s="226" t="s">
        <v>496</v>
      </c>
      <c r="B180" s="226" t="s">
        <v>494</v>
      </c>
      <c r="C180" s="226" t="s">
        <v>495</v>
      </c>
      <c r="D180" s="226">
        <v>750</v>
      </c>
      <c r="F180" s="226"/>
      <c r="G180" s="226"/>
      <c r="H180" s="226"/>
      <c r="I180" s="226"/>
      <c r="J180" s="226"/>
      <c r="K180" s="226"/>
      <c r="L180" s="226"/>
      <c r="M180" s="226"/>
      <c r="N180" s="226"/>
      <c r="O180" s="226"/>
      <c r="P180" s="226"/>
      <c r="Q180" s="226"/>
      <c r="R180" s="226"/>
      <c r="S180" s="226"/>
      <c r="T180" s="226"/>
      <c r="U180" s="226"/>
      <c r="V180" s="226"/>
      <c r="Z180" s="226"/>
      <c r="AA180" s="226"/>
      <c r="AB180" s="226"/>
      <c r="AC180" s="226"/>
      <c r="AD180" s="226"/>
      <c r="AE180" s="226"/>
      <c r="AF180" s="226"/>
      <c r="AG180" s="226"/>
      <c r="AH180" s="226"/>
      <c r="AI180" s="226"/>
      <c r="AJ180" s="226"/>
      <c r="AK180" s="226"/>
      <c r="AL180" s="226"/>
      <c r="AM180" s="226"/>
      <c r="AN180" s="226"/>
      <c r="AO180" s="226"/>
      <c r="AP180" s="226"/>
      <c r="AQ180" s="226"/>
      <c r="AR180" s="226"/>
      <c r="AS180" s="226"/>
      <c r="AT180" s="226"/>
      <c r="AU180" s="226"/>
      <c r="AV180" s="226"/>
      <c r="AW180" s="226"/>
      <c r="AX180" s="226"/>
      <c r="AY180" s="226"/>
      <c r="AZ180" s="226"/>
      <c r="BA180" s="226"/>
      <c r="BB180" s="226"/>
      <c r="BC180" s="226"/>
      <c r="BD180" s="226"/>
      <c r="BE180" s="226"/>
      <c r="BF180" s="226"/>
      <c r="BG180" s="226"/>
      <c r="BH180" s="226"/>
      <c r="BI180" s="226"/>
      <c r="BJ180" s="226"/>
      <c r="BK180" s="226"/>
      <c r="BL180" s="226"/>
      <c r="BM180" s="226"/>
      <c r="BN180" s="226"/>
      <c r="BO180" s="226"/>
      <c r="BP180" s="226"/>
      <c r="BQ180" s="226"/>
      <c r="BR180" s="226"/>
      <c r="BS180" s="226"/>
      <c r="BT180" s="226"/>
      <c r="BU180" s="226"/>
      <c r="BV180" s="226"/>
      <c r="BW180" s="226"/>
      <c r="BX180" s="226"/>
      <c r="BY180" s="226"/>
      <c r="BZ180" s="226"/>
      <c r="CA180" s="226"/>
      <c r="CB180" s="226"/>
      <c r="CC180" s="226"/>
      <c r="CD180" s="226"/>
      <c r="CE180" s="226"/>
      <c r="CF180" s="226"/>
      <c r="CG180" s="226"/>
      <c r="CH180" s="226"/>
      <c r="CI180" s="226"/>
      <c r="CJ180" s="226"/>
      <c r="CK180" s="226"/>
      <c r="CL180" s="226"/>
      <c r="CM180" s="226"/>
      <c r="CN180" s="226"/>
    </row>
    <row r="181" spans="1:92" x14ac:dyDescent="0.25">
      <c r="A181" s="226" t="s">
        <v>366</v>
      </c>
      <c r="B181" s="226" t="s">
        <v>417</v>
      </c>
      <c r="C181" s="226" t="s">
        <v>364</v>
      </c>
      <c r="D181" s="226">
        <v>750</v>
      </c>
    </row>
    <row r="182" spans="1:92" x14ac:dyDescent="0.25">
      <c r="A182" s="226"/>
    </row>
  </sheetData>
  <sheetProtection password="CB7D" sheet="1" objects="1" scenarios="1" autoFilter="0"/>
  <sortState xmlns:xlrd2="http://schemas.microsoft.com/office/spreadsheetml/2017/richdata2" ref="V80:X84">
    <sortCondition ref="X80:X84"/>
  </sortState>
  <dataConsolidate/>
  <mergeCells count="20">
    <mergeCell ref="B64:D64"/>
    <mergeCell ref="D25:E25"/>
    <mergeCell ref="A30:A41"/>
    <mergeCell ref="A42:A57"/>
    <mergeCell ref="B62:D62"/>
    <mergeCell ref="B63:D63"/>
    <mergeCell ref="C1:H1"/>
    <mergeCell ref="A1:A8"/>
    <mergeCell ref="D26:J26"/>
    <mergeCell ref="A22:A26"/>
    <mergeCell ref="C8:F8"/>
    <mergeCell ref="D22:E22"/>
    <mergeCell ref="C2:D2"/>
    <mergeCell ref="E2:F2"/>
    <mergeCell ref="C3:F3"/>
    <mergeCell ref="C6:H6"/>
    <mergeCell ref="C7:H7"/>
    <mergeCell ref="G25:I25"/>
    <mergeCell ref="D23:E23"/>
    <mergeCell ref="A10:A20"/>
  </mergeCells>
  <dataValidations xWindow="446" yWindow="757" count="7">
    <dataValidation type="list" allowBlank="1" showInputMessage="1" showErrorMessage="1" sqref="F20" xr:uid="{00000000-0002-0000-0200-000000000000}">
      <formula1>#REF!</formula1>
    </dataValidation>
    <dataValidation type="list" allowBlank="1" showInputMessage="1" showErrorMessage="1" sqref="D67 C15" xr:uid="{00000000-0002-0000-0200-000001000000}">
      <formula1>transformersizes</formula1>
    </dataValidation>
    <dataValidation type="list" allowBlank="1" showInputMessage="1" showErrorMessage="1" sqref="E67" xr:uid="{00000000-0002-0000-0200-000002000000}">
      <formula1>INDIRECT($A$78)</formula1>
    </dataValidation>
    <dataValidation type="whole" allowBlank="1" showInputMessage="1" showErrorMessage="1" promptTitle="transformer amount" prompt="Input # of Transformers required_x000a_" sqref="C67" xr:uid="{00000000-0002-0000-0200-000003000000}">
      <formula1>0</formula1>
      <formula2>10</formula2>
    </dataValidation>
    <dataValidation type="list" allowBlank="1" showInputMessage="1" showErrorMessage="1" sqref="C13" xr:uid="{00000000-0002-0000-0200-000004000000}">
      <formula1>$A$98:$A$103</formula1>
    </dataValidation>
    <dataValidation type="list" allowBlank="1" showInputMessage="1" showErrorMessage="1" sqref="C12" xr:uid="{00000000-0002-0000-0200-000005000000}">
      <formula1>$B$98:$B$100</formula1>
    </dataValidation>
    <dataValidation type="list" allowBlank="1" showInputMessage="1" showErrorMessage="1" sqref="C14" xr:uid="{00000000-0002-0000-0200-000006000000}">
      <formula1>A99:A103</formula1>
    </dataValidation>
  </dataValidations>
  <pageMargins left="0.25" right="0.25" top="0.75" bottom="0.75" header="0.3" footer="0.3"/>
  <pageSetup scale="65" fitToHeight="2" orientation="landscape" r:id="rId1"/>
  <headerFooter>
    <oddHeader>&amp;LTransmission-Distribution Planning &amp;D</oddHeader>
    <oddFooter>&amp;L&amp;D&amp;R&amp;F&amp;C&amp;"Calibri"&amp;11&amp;K000000&amp;A_x000D_&amp;1#&amp;"Calibri"&amp;12&amp;K008000Internal Use</oddFooter>
  </headerFooter>
  <rowBreaks count="1" manualBreakCount="1">
    <brk id="27"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I166"/>
  <sheetViews>
    <sheetView zoomScale="110" zoomScaleNormal="110" zoomScaleSheetLayoutView="90" workbookViewId="0">
      <selection activeCell="E18" sqref="E18"/>
    </sheetView>
  </sheetViews>
  <sheetFormatPr defaultColWidth="9.21875" defaultRowHeight="15" x14ac:dyDescent="0.25"/>
  <cols>
    <col min="1" max="1" width="10.77734375" style="295" customWidth="1"/>
    <col min="2" max="2" width="23.5546875" style="295" customWidth="1"/>
    <col min="3" max="3" width="18" style="295" customWidth="1"/>
    <col min="4" max="4" width="17.44140625" style="295" customWidth="1"/>
    <col min="5" max="5" width="22.21875" style="295" customWidth="1"/>
    <col min="6" max="6" width="16.21875" style="295" customWidth="1"/>
    <col min="7" max="7" width="13.5546875" style="295" customWidth="1"/>
    <col min="8" max="8" width="19.5546875" style="295" customWidth="1"/>
    <col min="9" max="9" width="12.5546875" style="295" customWidth="1"/>
    <col min="10" max="13" width="9.21875" style="295"/>
    <col min="14" max="14" width="20.21875" style="295" customWidth="1"/>
    <col min="15" max="37" width="9.21875" style="295" customWidth="1"/>
    <col min="38" max="16384" width="9.21875" style="295"/>
  </cols>
  <sheetData>
    <row r="1" spans="1:11" ht="15.6" thickBot="1" x14ac:dyDescent="0.3">
      <c r="A1" s="516" t="s">
        <v>75</v>
      </c>
      <c r="B1" s="294" t="s">
        <v>76</v>
      </c>
      <c r="C1" s="517" t="str">
        <f>'Customer Load Sheet'!C13:H13</f>
        <v xml:space="preserve">Curt Dugal </v>
      </c>
      <c r="D1" s="517"/>
      <c r="E1" s="517"/>
      <c r="F1" s="517"/>
      <c r="G1" s="517"/>
      <c r="H1" s="517"/>
      <c r="I1" s="518"/>
    </row>
    <row r="2" spans="1:11" ht="16.2" thickBot="1" x14ac:dyDescent="0.35">
      <c r="A2" s="516"/>
      <c r="B2" s="296" t="s">
        <v>395</v>
      </c>
      <c r="C2" s="519">
        <f>'Customer Load Sheet'!C11</f>
        <v>0</v>
      </c>
      <c r="D2" s="519"/>
      <c r="E2" s="520" t="s">
        <v>14</v>
      </c>
      <c r="F2" s="520"/>
      <c r="G2" s="521">
        <f>'Customer Load Sheet'!C12</f>
        <v>0</v>
      </c>
      <c r="H2" s="521"/>
      <c r="I2" s="522"/>
    </row>
    <row r="3" spans="1:11" ht="15.6" thickBot="1" x14ac:dyDescent="0.3">
      <c r="A3" s="516"/>
      <c r="B3" s="296" t="s">
        <v>12</v>
      </c>
      <c r="C3" s="523">
        <f>'Customer Load Sheet'!C9:F9</f>
        <v>0</v>
      </c>
      <c r="D3" s="524"/>
      <c r="E3" s="524"/>
      <c r="F3" s="524"/>
      <c r="G3" s="297"/>
      <c r="H3" s="297"/>
      <c r="I3" s="298"/>
    </row>
    <row r="4" spans="1:11" ht="16.2" thickBot="1" x14ac:dyDescent="0.35">
      <c r="A4" s="516"/>
      <c r="B4" s="296" t="s">
        <v>15</v>
      </c>
      <c r="C4" s="386">
        <f>'Customer Load Sheet'!E12</f>
        <v>0</v>
      </c>
      <c r="D4" s="299"/>
      <c r="E4" s="299"/>
      <c r="F4" s="299"/>
      <c r="G4" s="299"/>
      <c r="H4" s="299"/>
      <c r="I4" s="300"/>
    </row>
    <row r="5" spans="1:11" ht="15.6" thickBot="1" x14ac:dyDescent="0.3">
      <c r="A5" s="516"/>
      <c r="B5" s="296" t="s">
        <v>77</v>
      </c>
      <c r="C5" s="301" t="s">
        <v>18</v>
      </c>
      <c r="D5" s="302">
        <f>'Customer Load Sheet'!D14</f>
        <v>0</v>
      </c>
      <c r="E5" s="303" t="s">
        <v>19</v>
      </c>
      <c r="F5" s="302" t="str">
        <f>'Customer Load Sheet'!F14</f>
        <v xml:space="preserve"> </v>
      </c>
      <c r="G5" s="303" t="s">
        <v>20</v>
      </c>
      <c r="H5" s="302" t="str">
        <f>'Customer Load Sheet'!H14</f>
        <v xml:space="preserve"> </v>
      </c>
      <c r="I5" s="304" t="s">
        <v>1</v>
      </c>
      <c r="J5" s="305"/>
    </row>
    <row r="6" spans="1:11" ht="15.6" thickBot="1" x14ac:dyDescent="0.3">
      <c r="A6" s="516"/>
      <c r="B6" s="353" t="s">
        <v>78</v>
      </c>
      <c r="C6" s="525" t="str">
        <f>'Customer Load Sheet'!C15:H15</f>
        <v xml:space="preserve"> </v>
      </c>
      <c r="D6" s="526"/>
      <c r="E6" s="526"/>
      <c r="F6" s="526"/>
      <c r="G6" s="526"/>
      <c r="H6" s="526"/>
      <c r="I6" s="306"/>
    </row>
    <row r="7" spans="1:11" ht="15.6" thickBot="1" x14ac:dyDescent="0.3">
      <c r="A7" s="516"/>
      <c r="B7" s="296" t="s">
        <v>77</v>
      </c>
      <c r="C7" s="369" t="str">
        <f>'Customer Load Sheet'!C16</f>
        <v>Office:</v>
      </c>
      <c r="D7" s="369">
        <f>'Customer Load Sheet'!D16</f>
        <v>0</v>
      </c>
      <c r="E7" s="369" t="str">
        <f>'Customer Load Sheet'!E16</f>
        <v>Cell:</v>
      </c>
      <c r="F7" s="369">
        <f>'Customer Load Sheet'!F16</f>
        <v>0</v>
      </c>
      <c r="G7" s="369" t="str">
        <f>'Customer Load Sheet'!G16</f>
        <v>Other:</v>
      </c>
      <c r="H7" s="369">
        <f>'Customer Load Sheet'!H16</f>
        <v>0</v>
      </c>
      <c r="I7" s="306"/>
    </row>
    <row r="8" spans="1:11" ht="15.6" thickBot="1" x14ac:dyDescent="0.3">
      <c r="A8" s="516"/>
      <c r="B8" s="307" t="s">
        <v>80</v>
      </c>
      <c r="C8" s="527">
        <f>'Customer Load Sheet'!C18:F18</f>
        <v>0</v>
      </c>
      <c r="D8" s="528"/>
      <c r="E8" s="528"/>
      <c r="F8" s="529"/>
      <c r="G8" s="308" t="s">
        <v>24</v>
      </c>
      <c r="H8" s="309">
        <f>'Customer Load Sheet'!H18</f>
        <v>1000</v>
      </c>
      <c r="I8" s="310"/>
      <c r="J8" s="311"/>
    </row>
    <row r="9" spans="1:11" ht="16.2" thickBot="1" x14ac:dyDescent="0.35">
      <c r="A9" s="312"/>
      <c r="B9" s="312"/>
      <c r="C9" s="311"/>
      <c r="D9" s="311"/>
      <c r="E9" s="311"/>
      <c r="F9" s="311"/>
      <c r="G9" s="311"/>
      <c r="H9" s="311"/>
      <c r="I9" s="311"/>
      <c r="J9" s="311"/>
    </row>
    <row r="10" spans="1:11" ht="30.6" x14ac:dyDescent="0.3">
      <c r="A10" s="348"/>
      <c r="B10" s="294" t="s">
        <v>82</v>
      </c>
      <c r="C10" s="419" t="s">
        <v>569</v>
      </c>
      <c r="D10" s="349" t="str">
        <f>'Customer Load Sheet'!C21</f>
        <v>New</v>
      </c>
      <c r="E10" s="313"/>
      <c r="F10" s="366" t="s">
        <v>81</v>
      </c>
      <c r="G10" s="315" t="s">
        <v>36</v>
      </c>
      <c r="H10" s="314"/>
      <c r="I10" s="314"/>
      <c r="J10" s="316"/>
    </row>
    <row r="11" spans="1:11" ht="15.6" x14ac:dyDescent="0.3">
      <c r="A11" s="350"/>
      <c r="B11" s="296" t="s">
        <v>86</v>
      </c>
      <c r="C11" s="317" t="s">
        <v>31</v>
      </c>
      <c r="D11" s="318">
        <f>'Customer Load Sheet'!D26</f>
        <v>240</v>
      </c>
      <c r="E11" s="319" t="s">
        <v>172</v>
      </c>
      <c r="F11" s="320">
        <f>'Customer Load Sheet'!F25</f>
        <v>400</v>
      </c>
      <c r="G11" s="321" t="s">
        <v>34</v>
      </c>
      <c r="H11" s="322">
        <f>'Customer Load Sheet'!F26</f>
        <v>1</v>
      </c>
      <c r="I11" s="321" t="s">
        <v>33</v>
      </c>
      <c r="J11" s="323">
        <f>'Customer Load Sheet'!H25</f>
        <v>4</v>
      </c>
    </row>
    <row r="12" spans="1:11" ht="15.6" thickBot="1" x14ac:dyDescent="0.3">
      <c r="A12" s="351"/>
      <c r="B12" s="324"/>
      <c r="J12" s="345"/>
    </row>
    <row r="13" spans="1:11" ht="21.75" customHeight="1" thickBot="1" x14ac:dyDescent="0.3">
      <c r="A13" s="530" t="s">
        <v>91</v>
      </c>
      <c r="B13" s="294" t="s">
        <v>40</v>
      </c>
      <c r="C13" s="341" t="str">
        <f>'Customer Load Sheet'!F30</f>
        <v>Self Contained</v>
      </c>
      <c r="D13" s="532" t="s">
        <v>185</v>
      </c>
      <c r="E13" s="533"/>
      <c r="F13" s="325">
        <f>'Customer Load Sheet'!C31</f>
        <v>1</v>
      </c>
      <c r="G13" s="326" t="str">
        <f>'Customer Load Sheet'!D11</f>
        <v>SIC Code</v>
      </c>
      <c r="H13" s="327" t="str">
        <f>'Customer Load Sheet'!E11</f>
        <v xml:space="preserve"> </v>
      </c>
      <c r="I13" s="314"/>
      <c r="J13" s="328"/>
    </row>
    <row r="14" spans="1:11" ht="55.5" customHeight="1" thickBot="1" x14ac:dyDescent="0.3">
      <c r="A14" s="530"/>
      <c r="B14" s="352" t="s">
        <v>92</v>
      </c>
      <c r="C14" s="342" t="str">
        <f>'Customer Load Sheet'!H30</f>
        <v>Service Center</v>
      </c>
      <c r="D14" s="534" t="str">
        <f>'Transmission-Distribution Plan'!D23:E23</f>
        <v>Comments</v>
      </c>
      <c r="E14" s="535"/>
      <c r="F14" s="330" t="str">
        <f>'Customer Load Sheet'!F11</f>
        <v>Revenue Class</v>
      </c>
      <c r="G14" s="331">
        <f>'Customer Load Sheet'!G11</f>
        <v>421</v>
      </c>
      <c r="H14" s="331" t="str">
        <f>'Customer Load Sheet'!F12</f>
        <v>Customer Rate</v>
      </c>
      <c r="I14" s="330" t="str">
        <f>'Customer Load Sheet'!G12</f>
        <v xml:space="preserve">Rate 300 MGS Secondary </v>
      </c>
      <c r="J14" s="343" t="str">
        <f>'Customer Load Sheet'!H12</f>
        <v xml:space="preserve">     21-400 KW</v>
      </c>
    </row>
    <row r="15" spans="1:11" ht="15.6" thickBot="1" x14ac:dyDescent="0.3">
      <c r="A15" s="530"/>
      <c r="B15" s="296" t="s">
        <v>94</v>
      </c>
      <c r="C15" s="344" t="s">
        <v>95</v>
      </c>
      <c r="D15" s="329" t="str">
        <f>'Transmission-Distribution Plan'!D24</f>
        <v>x</v>
      </c>
      <c r="E15" s="332" t="s">
        <v>96</v>
      </c>
      <c r="F15" s="329" t="str">
        <f>'Transmission-Distribution Plan'!F24</f>
        <v>x</v>
      </c>
      <c r="G15" s="324" t="s">
        <v>97</v>
      </c>
      <c r="H15" s="329" t="str">
        <f>'Transmission-Distribution Plan'!H24</f>
        <v xml:space="preserve"> </v>
      </c>
      <c r="J15" s="345"/>
      <c r="K15" s="295" t="s">
        <v>1</v>
      </c>
    </row>
    <row r="16" spans="1:11" ht="59.25" customHeight="1" thickBot="1" x14ac:dyDescent="0.3">
      <c r="A16" s="530"/>
      <c r="B16" s="296" t="s">
        <v>99</v>
      </c>
      <c r="C16" s="346" t="str">
        <f>C13</f>
        <v>Self Contained</v>
      </c>
      <c r="D16" s="534" t="str">
        <f>'Transmission-Distribution Plan'!D25:E25</f>
        <v>Comments</v>
      </c>
      <c r="E16" s="535"/>
      <c r="F16" s="158" t="str">
        <f>'Customer Load Sheet'!E32</f>
        <v>Other Comments on Metering (including # of End Users if applicable or Meter Location Adjustment)</v>
      </c>
      <c r="G16" s="536" t="str">
        <f>'Customer Load Sheet'!F32:H32</f>
        <v xml:space="preserve"> </v>
      </c>
      <c r="H16" s="537"/>
      <c r="I16" s="538"/>
      <c r="J16" s="333" t="s">
        <v>1</v>
      </c>
    </row>
    <row r="17" spans="1:10" ht="31.5" customHeight="1" thickBot="1" x14ac:dyDescent="0.35">
      <c r="A17" s="531"/>
      <c r="B17" s="340" t="s">
        <v>166</v>
      </c>
      <c r="C17" s="347">
        <f>ESA!P35</f>
        <v>0</v>
      </c>
      <c r="D17" s="539" t="str">
        <f>'Transmission-Distribution Plan'!D26:J26</f>
        <v>NOTE-default is the calculated amps for the total load-if mulitple meters you will need to back out the amps and put in just the CT Amps</v>
      </c>
      <c r="E17" s="540"/>
      <c r="F17" s="540"/>
      <c r="G17" s="540"/>
      <c r="H17" s="540"/>
      <c r="I17" s="540"/>
      <c r="J17" s="541"/>
    </row>
    <row r="19" spans="1:10" ht="52.8" x14ac:dyDescent="0.3">
      <c r="A19" s="311"/>
      <c r="B19" s="385" t="s">
        <v>558</v>
      </c>
      <c r="C19" s="334"/>
      <c r="D19" s="334"/>
      <c r="E19" s="263">
        <f>ESA!N34</f>
        <v>0</v>
      </c>
      <c r="F19" s="312" t="s">
        <v>160</v>
      </c>
      <c r="G19" s="295" t="s">
        <v>1</v>
      </c>
    </row>
    <row r="20" spans="1:10" ht="35.549999999999997" customHeight="1" x14ac:dyDescent="0.3">
      <c r="B20" s="385" t="s">
        <v>557</v>
      </c>
      <c r="C20" s="334"/>
      <c r="D20" s="334"/>
      <c r="E20" s="263">
        <f>ESA!M36</f>
        <v>0</v>
      </c>
      <c r="F20" s="312" t="s">
        <v>160</v>
      </c>
    </row>
    <row r="21" spans="1:10" ht="12.75" customHeight="1" x14ac:dyDescent="0.3">
      <c r="B21" s="335" t="s">
        <v>532</v>
      </c>
      <c r="C21" s="335"/>
      <c r="D21" s="335"/>
      <c r="E21" s="263">
        <f>ESA!N37</f>
        <v>0</v>
      </c>
      <c r="F21" s="312" t="s">
        <v>160</v>
      </c>
      <c r="G21" s="295" t="s">
        <v>559</v>
      </c>
      <c r="H21" s="263">
        <f>ESA!P35</f>
        <v>0</v>
      </c>
    </row>
    <row r="27" spans="1:10" x14ac:dyDescent="0.25">
      <c r="H27" s="295" t="s">
        <v>1</v>
      </c>
    </row>
    <row r="28" spans="1:10" x14ac:dyDescent="0.25">
      <c r="C28" s="295" t="s">
        <v>1</v>
      </c>
    </row>
    <row r="39" spans="2:9" x14ac:dyDescent="0.25">
      <c r="I39" s="295" t="s">
        <v>1</v>
      </c>
    </row>
    <row r="42" spans="2:9" ht="12.75" customHeight="1" x14ac:dyDescent="0.25"/>
    <row r="46" spans="2:9" x14ac:dyDescent="0.25">
      <c r="B46" s="311"/>
    </row>
    <row r="47" spans="2:9" x14ac:dyDescent="0.25">
      <c r="B47" s="311"/>
    </row>
    <row r="48" spans="2:9" ht="13.5" customHeight="1" x14ac:dyDescent="0.25">
      <c r="B48" s="311"/>
    </row>
    <row r="49" spans="1:12" ht="34.5" customHeight="1" x14ac:dyDescent="0.25">
      <c r="B49" s="311"/>
    </row>
    <row r="50" spans="1:12" x14ac:dyDescent="0.25">
      <c r="B50" s="311"/>
    </row>
    <row r="51" spans="1:12" ht="15.6" x14ac:dyDescent="0.3">
      <c r="A51" s="312"/>
      <c r="J51" s="311"/>
    </row>
    <row r="52" spans="1:12" ht="15.6" x14ac:dyDescent="0.3">
      <c r="A52" s="312"/>
      <c r="C52" s="336"/>
      <c r="J52" s="311"/>
    </row>
    <row r="53" spans="1:12" ht="33.75" customHeight="1" x14ac:dyDescent="0.3">
      <c r="A53" s="312"/>
      <c r="G53" s="312"/>
      <c r="H53" s="312"/>
      <c r="J53" s="311"/>
      <c r="L53" s="295" t="s">
        <v>1</v>
      </c>
    </row>
    <row r="54" spans="1:12" ht="33.75" customHeight="1" x14ac:dyDescent="0.3">
      <c r="A54" s="312"/>
    </row>
    <row r="55" spans="1:12" ht="27" customHeight="1" x14ac:dyDescent="0.3">
      <c r="A55" s="312"/>
    </row>
    <row r="56" spans="1:12" ht="51.75" customHeight="1" x14ac:dyDescent="0.3">
      <c r="A56" s="312"/>
    </row>
    <row r="57" spans="1:12" ht="51.75" customHeight="1" x14ac:dyDescent="0.25"/>
    <row r="58" spans="1:12" ht="58.5" customHeight="1" x14ac:dyDescent="0.25"/>
    <row r="59" spans="1:12" ht="56.25" customHeight="1" x14ac:dyDescent="0.25"/>
    <row r="68" spans="1:87" s="337" customFormat="1" x14ac:dyDescent="0.25"/>
    <row r="69" spans="1:87" s="339" customFormat="1" ht="15.6" x14ac:dyDescent="0.3">
      <c r="A69" s="338"/>
      <c r="B69" s="338"/>
      <c r="C69" s="338"/>
      <c r="D69" s="338"/>
      <c r="E69" s="338"/>
      <c r="F69" s="338" t="s">
        <v>1</v>
      </c>
      <c r="G69" s="338" t="s">
        <v>1</v>
      </c>
      <c r="H69" s="338" t="s">
        <v>1</v>
      </c>
      <c r="I69" s="338"/>
      <c r="J69" s="338"/>
      <c r="K69" s="338"/>
      <c r="L69" s="338"/>
      <c r="M69" s="338"/>
      <c r="N69" s="338"/>
      <c r="O69" s="338"/>
      <c r="P69" s="338"/>
      <c r="Q69" s="338"/>
      <c r="R69" s="338"/>
      <c r="S69" s="338"/>
      <c r="T69" s="338"/>
      <c r="U69" s="338"/>
      <c r="V69" s="338"/>
      <c r="W69" s="338"/>
      <c r="X69" s="338"/>
      <c r="Y69" s="338"/>
      <c r="Z69" s="338"/>
      <c r="AA69" s="338"/>
      <c r="AB69" s="338"/>
      <c r="AC69" s="338"/>
      <c r="AD69" s="338"/>
      <c r="AE69" s="338"/>
      <c r="AF69" s="338"/>
      <c r="AG69" s="338"/>
      <c r="AH69" s="338"/>
      <c r="AI69" s="338"/>
      <c r="AJ69" s="338"/>
      <c r="AK69" s="338"/>
      <c r="AL69" s="338"/>
      <c r="AM69" s="338"/>
      <c r="AN69" s="338"/>
      <c r="AO69" s="338"/>
      <c r="AP69" s="338"/>
      <c r="AQ69" s="338"/>
      <c r="AR69" s="338"/>
      <c r="AS69" s="338"/>
      <c r="AT69" s="338"/>
      <c r="AU69" s="338"/>
      <c r="AV69" s="338"/>
      <c r="AW69" s="338"/>
      <c r="AX69" s="338"/>
      <c r="AY69" s="338"/>
      <c r="AZ69" s="338"/>
      <c r="BA69" s="338"/>
      <c r="BB69" s="338"/>
      <c r="BC69" s="338"/>
      <c r="BD69" s="338"/>
      <c r="BE69" s="338"/>
      <c r="BF69" s="338"/>
      <c r="BG69" s="338"/>
      <c r="BH69" s="338"/>
      <c r="BI69" s="338"/>
      <c r="BJ69" s="338"/>
      <c r="BK69" s="338"/>
      <c r="BL69" s="338"/>
      <c r="BM69" s="338"/>
      <c r="BN69" s="338"/>
      <c r="BO69" s="338"/>
      <c r="BP69" s="338"/>
      <c r="BQ69" s="338"/>
      <c r="BR69" s="338"/>
      <c r="BS69" s="338"/>
      <c r="BT69" s="338"/>
      <c r="BU69" s="338"/>
      <c r="BV69" s="338"/>
      <c r="BW69" s="338"/>
      <c r="BX69" s="338"/>
      <c r="BY69" s="338"/>
      <c r="BZ69" s="338"/>
      <c r="CA69" s="338"/>
      <c r="CB69" s="338"/>
      <c r="CC69" s="338"/>
      <c r="CD69" s="338"/>
      <c r="CE69" s="338"/>
      <c r="CF69" s="338"/>
      <c r="CG69" s="338"/>
      <c r="CH69" s="338"/>
      <c r="CI69" s="338"/>
    </row>
    <row r="70" spans="1:87" s="339" customFormat="1" ht="15.6" x14ac:dyDescent="0.3">
      <c r="A70" s="338"/>
      <c r="B70" s="338"/>
      <c r="C70" s="338"/>
      <c r="D70" s="338"/>
      <c r="E70" s="338"/>
      <c r="F70" s="338"/>
      <c r="G70" s="338"/>
      <c r="H70" s="338"/>
      <c r="I70" s="338"/>
      <c r="J70" s="338"/>
      <c r="K70" s="338"/>
      <c r="L70" s="338"/>
      <c r="M70" s="338"/>
      <c r="N70" s="338"/>
      <c r="O70" s="338"/>
      <c r="P70" s="338"/>
      <c r="Q70" s="338"/>
      <c r="R70" s="338"/>
      <c r="S70" s="338"/>
      <c r="T70" s="338"/>
      <c r="U70" s="338"/>
      <c r="V70" s="338"/>
      <c r="W70" s="338"/>
      <c r="X70" s="338"/>
      <c r="Y70" s="338"/>
      <c r="Z70" s="338"/>
      <c r="AA70" s="338"/>
      <c r="AB70" s="338"/>
      <c r="AC70" s="338"/>
      <c r="AD70" s="338"/>
      <c r="AE70" s="338"/>
      <c r="AF70" s="338"/>
      <c r="AG70" s="338"/>
      <c r="AH70" s="338"/>
      <c r="AI70" s="338"/>
      <c r="AJ70" s="338"/>
      <c r="AK70" s="338"/>
      <c r="AL70" s="338"/>
      <c r="AM70" s="338"/>
      <c r="AN70" s="338"/>
      <c r="AO70" s="338"/>
      <c r="AP70" s="338"/>
      <c r="AQ70" s="338"/>
      <c r="AR70" s="338"/>
      <c r="AS70" s="338"/>
      <c r="AT70" s="338"/>
      <c r="AU70" s="338"/>
      <c r="AV70" s="338"/>
      <c r="AW70" s="338"/>
      <c r="AX70" s="338"/>
      <c r="AY70" s="338"/>
      <c r="AZ70" s="338"/>
      <c r="BA70" s="338"/>
      <c r="BB70" s="338"/>
      <c r="BC70" s="338"/>
      <c r="BD70" s="338"/>
      <c r="BE70" s="338"/>
      <c r="BF70" s="338"/>
      <c r="BG70" s="338"/>
      <c r="BH70" s="338"/>
      <c r="BI70" s="338"/>
      <c r="BJ70" s="338"/>
      <c r="BK70" s="338"/>
      <c r="BL70" s="338"/>
      <c r="BM70" s="338"/>
      <c r="BN70" s="338"/>
      <c r="BO70" s="338"/>
      <c r="BP70" s="338"/>
      <c r="BQ70" s="338"/>
      <c r="BR70" s="338"/>
      <c r="BS70" s="338"/>
      <c r="BT70" s="338"/>
      <c r="BU70" s="338"/>
      <c r="BV70" s="338"/>
      <c r="BW70" s="338"/>
      <c r="BX70" s="338"/>
      <c r="BY70" s="338"/>
      <c r="BZ70" s="338"/>
      <c r="CA70" s="338"/>
      <c r="CB70" s="338"/>
      <c r="CC70" s="338"/>
      <c r="CD70" s="338"/>
      <c r="CE70" s="338"/>
      <c r="CF70" s="338"/>
      <c r="CG70" s="338"/>
      <c r="CH70" s="338"/>
      <c r="CI70" s="338"/>
    </row>
    <row r="71" spans="1:87" s="339" customFormat="1" ht="15.6" x14ac:dyDescent="0.3">
      <c r="A71" s="338"/>
      <c r="B71" s="338"/>
      <c r="C71" s="338"/>
      <c r="D71" s="338"/>
      <c r="E71" s="338"/>
      <c r="F71" s="338"/>
      <c r="G71" s="338"/>
      <c r="H71" s="338"/>
      <c r="I71" s="338"/>
      <c r="J71" s="338"/>
      <c r="K71" s="338"/>
      <c r="L71" s="338"/>
      <c r="M71" s="338"/>
      <c r="N71" s="338"/>
      <c r="O71" s="338"/>
      <c r="P71" s="338"/>
      <c r="Q71" s="338"/>
      <c r="R71" s="338"/>
      <c r="S71" s="338"/>
      <c r="T71" s="338"/>
      <c r="U71" s="338"/>
      <c r="V71" s="338"/>
      <c r="W71" s="338"/>
      <c r="X71" s="338"/>
      <c r="Y71" s="338"/>
      <c r="Z71" s="338"/>
      <c r="AA71" s="338"/>
      <c r="AB71" s="338"/>
      <c r="AC71" s="338"/>
      <c r="AD71" s="338"/>
      <c r="AE71" s="338"/>
      <c r="AF71" s="338"/>
      <c r="AG71" s="338"/>
      <c r="AH71" s="338"/>
      <c r="AI71" s="338"/>
      <c r="AJ71" s="338"/>
      <c r="AK71" s="338"/>
      <c r="AL71" s="338"/>
      <c r="AM71" s="338"/>
      <c r="AN71" s="338"/>
      <c r="AO71" s="338"/>
      <c r="AP71" s="338"/>
      <c r="AQ71" s="338"/>
      <c r="AR71" s="338"/>
      <c r="AS71" s="338"/>
      <c r="AT71" s="338"/>
      <c r="AU71" s="338"/>
      <c r="AV71" s="338"/>
      <c r="AW71" s="338"/>
      <c r="AX71" s="338"/>
      <c r="AY71" s="338"/>
      <c r="AZ71" s="338"/>
      <c r="BA71" s="338"/>
      <c r="BB71" s="338"/>
      <c r="BC71" s="338"/>
      <c r="BD71" s="338"/>
      <c r="BE71" s="338"/>
      <c r="BF71" s="338"/>
      <c r="BG71" s="338"/>
      <c r="BH71" s="338"/>
      <c r="BI71" s="338"/>
      <c r="BJ71" s="338"/>
      <c r="BK71" s="338"/>
      <c r="BL71" s="338"/>
      <c r="BM71" s="338"/>
      <c r="BN71" s="338"/>
      <c r="BO71" s="338"/>
      <c r="BP71" s="338"/>
      <c r="BQ71" s="338"/>
      <c r="BR71" s="338"/>
      <c r="BS71" s="338"/>
      <c r="BT71" s="338"/>
      <c r="BU71" s="338"/>
      <c r="BV71" s="338"/>
      <c r="BW71" s="338"/>
      <c r="BX71" s="338"/>
      <c r="BY71" s="338"/>
      <c r="BZ71" s="338"/>
      <c r="CA71" s="338"/>
      <c r="CB71" s="338"/>
      <c r="CC71" s="338"/>
      <c r="CD71" s="338"/>
      <c r="CE71" s="338"/>
      <c r="CF71" s="338"/>
      <c r="CG71" s="338"/>
      <c r="CH71" s="338"/>
      <c r="CI71" s="338"/>
    </row>
    <row r="72" spans="1:87" s="339" customFormat="1" ht="15.6" x14ac:dyDescent="0.3">
      <c r="A72" s="338"/>
      <c r="B72" s="338"/>
      <c r="C72" s="338"/>
      <c r="D72" s="338"/>
      <c r="E72" s="338"/>
      <c r="F72" s="338"/>
      <c r="G72" s="338"/>
      <c r="H72" s="338"/>
      <c r="I72" s="338"/>
      <c r="J72" s="338"/>
      <c r="K72" s="338"/>
      <c r="L72" s="338"/>
      <c r="M72" s="338"/>
      <c r="N72" s="338"/>
      <c r="O72" s="338"/>
      <c r="P72" s="338"/>
      <c r="Q72" s="338"/>
      <c r="R72" s="338"/>
      <c r="S72" s="338"/>
      <c r="T72" s="338"/>
      <c r="U72" s="338"/>
      <c r="V72" s="338"/>
      <c r="W72" s="338"/>
      <c r="X72" s="338"/>
      <c r="Y72" s="338"/>
      <c r="Z72" s="338"/>
      <c r="AA72" s="338"/>
      <c r="AB72" s="338"/>
      <c r="AC72" s="338"/>
      <c r="AD72" s="338"/>
      <c r="AE72" s="338"/>
      <c r="AF72" s="338"/>
      <c r="AG72" s="338"/>
      <c r="AH72" s="338"/>
      <c r="AI72" s="338"/>
      <c r="AJ72" s="338"/>
      <c r="AK72" s="338"/>
      <c r="AL72" s="338"/>
      <c r="AM72" s="338"/>
      <c r="AN72" s="338"/>
      <c r="AO72" s="338"/>
      <c r="AP72" s="338"/>
      <c r="AQ72" s="338"/>
      <c r="AR72" s="338"/>
      <c r="AS72" s="338"/>
      <c r="AT72" s="338"/>
      <c r="AU72" s="338"/>
      <c r="AV72" s="338"/>
      <c r="AW72" s="338"/>
      <c r="AX72" s="338"/>
      <c r="AY72" s="338"/>
      <c r="AZ72" s="338"/>
      <c r="BA72" s="338"/>
      <c r="BB72" s="338"/>
      <c r="BC72" s="338"/>
      <c r="BD72" s="338"/>
      <c r="BE72" s="338"/>
      <c r="BF72" s="338"/>
      <c r="BG72" s="338"/>
      <c r="BH72" s="338"/>
      <c r="BI72" s="338"/>
      <c r="BJ72" s="338"/>
      <c r="BK72" s="338"/>
      <c r="BL72" s="338"/>
      <c r="BM72" s="338"/>
      <c r="BN72" s="338"/>
      <c r="BO72" s="338"/>
      <c r="BP72" s="338"/>
      <c r="BQ72" s="338"/>
      <c r="BR72" s="338"/>
      <c r="BS72" s="338"/>
      <c r="BT72" s="338"/>
      <c r="BU72" s="338"/>
      <c r="BV72" s="338"/>
      <c r="BW72" s="338"/>
      <c r="BX72" s="338"/>
      <c r="BY72" s="338"/>
      <c r="BZ72" s="338"/>
      <c r="CA72" s="338"/>
      <c r="CB72" s="338"/>
      <c r="CC72" s="338"/>
      <c r="CD72" s="338"/>
      <c r="CE72" s="338"/>
      <c r="CF72" s="338"/>
      <c r="CG72" s="338"/>
      <c r="CH72" s="338"/>
      <c r="CI72" s="338"/>
    </row>
    <row r="73" spans="1:87" s="339" customFormat="1" ht="15.6" x14ac:dyDescent="0.3">
      <c r="A73" s="338"/>
      <c r="B73" s="338"/>
      <c r="C73" s="338"/>
      <c r="D73" s="338"/>
      <c r="E73" s="338"/>
      <c r="F73" s="338"/>
      <c r="G73" s="338"/>
      <c r="H73" s="338"/>
      <c r="I73" s="338"/>
      <c r="J73" s="338"/>
      <c r="K73" s="338"/>
      <c r="L73" s="338"/>
      <c r="M73" s="338"/>
      <c r="N73" s="338"/>
      <c r="O73" s="338"/>
      <c r="P73" s="338"/>
      <c r="Q73" s="338"/>
      <c r="R73" s="338"/>
      <c r="S73" s="338"/>
      <c r="T73" s="338"/>
      <c r="U73" s="338"/>
      <c r="V73" s="338"/>
      <c r="W73" s="338"/>
      <c r="X73" s="338"/>
      <c r="Y73" s="338"/>
      <c r="Z73" s="338"/>
      <c r="AA73" s="338"/>
      <c r="AB73" s="338"/>
      <c r="AC73" s="338"/>
      <c r="AD73" s="338"/>
      <c r="AE73" s="338"/>
      <c r="AF73" s="338"/>
      <c r="AG73" s="338"/>
      <c r="AH73" s="338"/>
      <c r="AI73" s="338"/>
      <c r="AJ73" s="338"/>
      <c r="AK73" s="338"/>
      <c r="AL73" s="338"/>
      <c r="AM73" s="338"/>
      <c r="AN73" s="338"/>
      <c r="AO73" s="338"/>
      <c r="AP73" s="338"/>
      <c r="AQ73" s="338"/>
      <c r="AR73" s="338"/>
      <c r="AS73" s="338"/>
      <c r="AT73" s="338"/>
      <c r="AU73" s="338"/>
      <c r="AV73" s="338"/>
      <c r="AW73" s="338"/>
      <c r="AX73" s="338"/>
      <c r="AY73" s="338"/>
      <c r="AZ73" s="338"/>
      <c r="BA73" s="338"/>
      <c r="BB73" s="338"/>
      <c r="BC73" s="338"/>
      <c r="BD73" s="338"/>
      <c r="BE73" s="338"/>
      <c r="BF73" s="338"/>
      <c r="BG73" s="338"/>
      <c r="BH73" s="338"/>
      <c r="BI73" s="338"/>
      <c r="BJ73" s="338"/>
      <c r="BK73" s="338"/>
      <c r="BL73" s="338"/>
      <c r="BM73" s="338"/>
      <c r="BN73" s="338"/>
      <c r="BO73" s="338"/>
      <c r="BP73" s="338"/>
      <c r="BQ73" s="338"/>
      <c r="BR73" s="338"/>
      <c r="BS73" s="338"/>
      <c r="BT73" s="338"/>
      <c r="BU73" s="338"/>
      <c r="BV73" s="338"/>
      <c r="BW73" s="338"/>
      <c r="BX73" s="338"/>
      <c r="BY73" s="338"/>
      <c r="BZ73" s="338"/>
      <c r="CA73" s="338"/>
      <c r="CB73" s="338"/>
      <c r="CC73" s="338"/>
      <c r="CD73" s="338"/>
      <c r="CE73" s="338"/>
      <c r="CF73" s="338"/>
      <c r="CG73" s="338"/>
      <c r="CH73" s="338"/>
      <c r="CI73" s="338"/>
    </row>
    <row r="74" spans="1:87" s="339" customFormat="1" ht="15.6" x14ac:dyDescent="0.3">
      <c r="A74" s="338"/>
      <c r="B74" s="338"/>
      <c r="C74" s="338"/>
      <c r="D74" s="338"/>
      <c r="E74" s="338"/>
      <c r="F74" s="338"/>
      <c r="G74" s="338"/>
      <c r="H74" s="338"/>
      <c r="I74" s="338"/>
      <c r="J74" s="338"/>
      <c r="K74" s="338"/>
      <c r="L74" s="338"/>
      <c r="M74" s="338"/>
      <c r="N74" s="338"/>
      <c r="O74" s="338"/>
      <c r="P74" s="338"/>
      <c r="Q74" s="338"/>
      <c r="R74" s="338"/>
      <c r="S74" s="338"/>
      <c r="T74" s="338"/>
      <c r="U74" s="338"/>
      <c r="V74" s="338"/>
      <c r="W74" s="338"/>
      <c r="X74" s="338"/>
      <c r="Y74" s="338"/>
      <c r="Z74" s="338"/>
      <c r="AA74" s="338"/>
      <c r="AB74" s="338"/>
      <c r="AC74" s="338"/>
      <c r="AD74" s="338"/>
      <c r="AE74" s="338"/>
      <c r="AF74" s="338"/>
      <c r="AG74" s="338"/>
      <c r="AH74" s="338"/>
      <c r="AI74" s="338"/>
      <c r="AJ74" s="338"/>
      <c r="AK74" s="338"/>
      <c r="AL74" s="338"/>
      <c r="AM74" s="338"/>
      <c r="AN74" s="338"/>
      <c r="AO74" s="338"/>
      <c r="AP74" s="338"/>
      <c r="AQ74" s="338"/>
      <c r="AR74" s="338"/>
      <c r="AS74" s="338"/>
      <c r="AT74" s="338" t="s">
        <v>1</v>
      </c>
      <c r="AU74" s="338"/>
      <c r="AV74" s="338"/>
      <c r="AW74" s="338"/>
      <c r="AX74" s="338"/>
      <c r="AY74" s="338"/>
      <c r="AZ74" s="338"/>
      <c r="BA74" s="338"/>
      <c r="BB74" s="338"/>
      <c r="BC74" s="338"/>
      <c r="BD74" s="338"/>
      <c r="BE74" s="338"/>
      <c r="BF74" s="338"/>
      <c r="BG74" s="338"/>
      <c r="BH74" s="338"/>
      <c r="BI74" s="338"/>
      <c r="BJ74" s="338"/>
      <c r="BK74" s="338"/>
      <c r="BL74" s="338"/>
      <c r="BM74" s="338"/>
      <c r="BN74" s="338"/>
      <c r="BO74" s="338"/>
      <c r="BP74" s="338"/>
      <c r="BQ74" s="338"/>
      <c r="BR74" s="338"/>
      <c r="BS74" s="338"/>
      <c r="BT74" s="338"/>
      <c r="BU74" s="338"/>
      <c r="BV74" s="338"/>
      <c r="BW74" s="338"/>
      <c r="BX74" s="338"/>
      <c r="BY74" s="338"/>
      <c r="BZ74" s="338"/>
      <c r="CA74" s="338"/>
      <c r="CB74" s="338"/>
      <c r="CC74" s="338"/>
      <c r="CD74" s="338"/>
      <c r="CE74" s="338"/>
      <c r="CF74" s="338"/>
      <c r="CG74" s="338"/>
      <c r="CH74" s="338"/>
      <c r="CI74" s="338"/>
    </row>
    <row r="75" spans="1:87" s="339" customFormat="1" ht="15.6" x14ac:dyDescent="0.3">
      <c r="A75" s="338"/>
      <c r="B75" s="338"/>
      <c r="C75" s="338"/>
      <c r="D75" s="338"/>
      <c r="E75" s="338"/>
      <c r="F75" s="338"/>
      <c r="G75" s="338"/>
      <c r="H75" s="338"/>
      <c r="I75" s="338"/>
      <c r="J75" s="338"/>
      <c r="K75" s="338"/>
      <c r="L75" s="338"/>
      <c r="M75" s="338"/>
      <c r="N75" s="338"/>
      <c r="O75" s="338"/>
      <c r="P75" s="338"/>
      <c r="Q75" s="338"/>
      <c r="R75" s="338"/>
      <c r="S75" s="338"/>
      <c r="T75" s="338"/>
      <c r="U75" s="338"/>
      <c r="V75" s="338"/>
      <c r="W75" s="338"/>
      <c r="X75" s="338"/>
      <c r="Y75" s="338"/>
      <c r="Z75" s="338"/>
      <c r="AA75" s="338"/>
      <c r="AB75" s="338"/>
      <c r="AC75" s="338"/>
      <c r="AD75" s="338"/>
      <c r="AE75" s="338"/>
      <c r="AF75" s="338"/>
      <c r="AG75" s="338"/>
      <c r="AH75" s="338"/>
      <c r="AI75" s="338"/>
      <c r="AJ75" s="338"/>
      <c r="AK75" s="338"/>
      <c r="AL75" s="338"/>
      <c r="AM75" s="338"/>
      <c r="AN75" s="338"/>
      <c r="AO75" s="338"/>
      <c r="AP75" s="338"/>
      <c r="AQ75" s="338"/>
      <c r="AR75" s="338"/>
      <c r="AS75" s="338"/>
      <c r="AT75" s="338"/>
      <c r="AU75" s="338"/>
      <c r="AV75" s="338"/>
      <c r="AW75" s="338"/>
      <c r="AX75" s="338"/>
      <c r="AY75" s="338"/>
      <c r="AZ75" s="338"/>
      <c r="BA75" s="338"/>
      <c r="BB75" s="338"/>
      <c r="BC75" s="338"/>
      <c r="BD75" s="338"/>
      <c r="BE75" s="338"/>
      <c r="BF75" s="338"/>
      <c r="BG75" s="338"/>
      <c r="BH75" s="338"/>
      <c r="BI75" s="338"/>
      <c r="BJ75" s="338"/>
      <c r="BK75" s="338"/>
      <c r="BL75" s="338"/>
      <c r="BM75" s="338"/>
      <c r="BN75" s="338"/>
      <c r="BO75" s="338"/>
      <c r="BP75" s="338"/>
      <c r="BQ75" s="338"/>
      <c r="BR75" s="338"/>
      <c r="BS75" s="338"/>
      <c r="BT75" s="338"/>
      <c r="BU75" s="338"/>
      <c r="BV75" s="338"/>
      <c r="BW75" s="338"/>
      <c r="BX75" s="338"/>
      <c r="BY75" s="338"/>
      <c r="BZ75" s="338"/>
      <c r="CA75" s="338"/>
      <c r="CB75" s="338"/>
      <c r="CC75" s="338"/>
      <c r="CD75" s="338"/>
      <c r="CE75" s="338"/>
      <c r="CF75" s="338"/>
      <c r="CG75" s="338"/>
      <c r="CH75" s="338"/>
      <c r="CI75" s="338"/>
    </row>
    <row r="76" spans="1:87" s="339" customFormat="1" ht="15.6" x14ac:dyDescent="0.3">
      <c r="A76" s="338"/>
      <c r="B76" s="338"/>
      <c r="C76" s="338"/>
      <c r="D76" s="338"/>
      <c r="E76" s="338" t="s">
        <v>1</v>
      </c>
      <c r="F76" s="338"/>
      <c r="G76" s="338"/>
      <c r="H76" s="338"/>
      <c r="I76" s="338"/>
      <c r="J76" s="338"/>
      <c r="K76" s="338"/>
      <c r="L76" s="338"/>
      <c r="M76" s="338"/>
      <c r="N76" s="338"/>
      <c r="O76" s="338"/>
      <c r="P76" s="338"/>
      <c r="Q76" s="338"/>
      <c r="R76" s="338"/>
      <c r="S76" s="338"/>
      <c r="T76" s="338"/>
      <c r="U76" s="338"/>
      <c r="V76" s="338"/>
      <c r="W76" s="338"/>
      <c r="X76" s="338"/>
      <c r="Y76" s="338"/>
      <c r="Z76" s="338"/>
      <c r="AA76" s="338"/>
      <c r="AB76" s="338"/>
      <c r="AC76" s="338"/>
      <c r="AD76" s="338"/>
      <c r="AE76" s="338"/>
      <c r="AF76" s="338"/>
      <c r="AG76" s="338"/>
      <c r="AH76" s="338"/>
      <c r="AI76" s="338"/>
      <c r="AJ76" s="338"/>
      <c r="AK76" s="338"/>
      <c r="AL76" s="338"/>
      <c r="AM76" s="338"/>
      <c r="AN76" s="338"/>
      <c r="AO76" s="338"/>
      <c r="AP76" s="338"/>
      <c r="AQ76" s="338"/>
      <c r="AR76" s="338"/>
      <c r="AS76" s="338"/>
      <c r="AT76" s="338"/>
      <c r="AU76" s="338"/>
      <c r="AV76" s="338"/>
      <c r="AW76" s="338"/>
      <c r="AX76" s="338"/>
      <c r="AY76" s="338"/>
      <c r="AZ76" s="338"/>
      <c r="BA76" s="338"/>
      <c r="BB76" s="338"/>
      <c r="BC76" s="338"/>
      <c r="BD76" s="338"/>
      <c r="BE76" s="338"/>
      <c r="BF76" s="338"/>
      <c r="BG76" s="338"/>
      <c r="BH76" s="338"/>
      <c r="BI76" s="338"/>
      <c r="BJ76" s="338"/>
      <c r="BK76" s="338"/>
      <c r="BL76" s="338"/>
      <c r="BM76" s="338"/>
      <c r="BN76" s="338"/>
      <c r="BO76" s="338"/>
      <c r="BP76" s="338"/>
      <c r="BQ76" s="338"/>
      <c r="BR76" s="338"/>
      <c r="BS76" s="338"/>
      <c r="BT76" s="338"/>
      <c r="BU76" s="338"/>
      <c r="BV76" s="338"/>
      <c r="BW76" s="338"/>
      <c r="BX76" s="338"/>
      <c r="BY76" s="338"/>
      <c r="BZ76" s="338"/>
      <c r="CA76" s="338"/>
      <c r="CB76" s="338"/>
      <c r="CC76" s="338"/>
      <c r="CD76" s="338"/>
      <c r="CE76" s="338"/>
      <c r="CF76" s="338"/>
      <c r="CG76" s="338"/>
      <c r="CH76" s="338"/>
      <c r="CI76" s="338"/>
    </row>
    <row r="77" spans="1:87" s="339" customFormat="1" ht="15.6" x14ac:dyDescent="0.3">
      <c r="A77" s="338"/>
      <c r="B77" s="338"/>
      <c r="C77" s="338"/>
      <c r="D77" s="338"/>
      <c r="E77" s="338"/>
      <c r="F77" s="338"/>
      <c r="G77" s="338"/>
      <c r="H77" s="338"/>
      <c r="I77" s="338"/>
      <c r="J77" s="338"/>
      <c r="K77" s="338"/>
      <c r="L77" s="338"/>
      <c r="M77" s="338"/>
      <c r="N77" s="338"/>
      <c r="O77" s="338"/>
      <c r="P77" s="338"/>
      <c r="Q77" s="338"/>
      <c r="R77" s="338"/>
      <c r="S77" s="338"/>
      <c r="T77" s="338"/>
      <c r="U77" s="338"/>
      <c r="V77" s="338"/>
      <c r="W77" s="338"/>
      <c r="X77" s="338"/>
      <c r="Y77" s="338"/>
      <c r="Z77" s="338"/>
      <c r="AA77" s="338"/>
      <c r="AB77" s="338"/>
      <c r="AC77" s="338"/>
      <c r="AD77" s="338"/>
      <c r="AE77" s="338"/>
      <c r="AF77" s="338"/>
      <c r="AG77" s="338"/>
      <c r="AH77" s="338"/>
      <c r="AI77" s="338"/>
      <c r="AJ77" s="338"/>
      <c r="AK77" s="338"/>
      <c r="AL77" s="338"/>
      <c r="AM77" s="338"/>
      <c r="AN77" s="338"/>
      <c r="AO77" s="338"/>
      <c r="AP77" s="338"/>
      <c r="AQ77" s="338"/>
      <c r="AR77" s="338"/>
      <c r="AS77" s="338"/>
      <c r="AT77" s="338"/>
      <c r="AU77" s="338"/>
      <c r="AV77" s="338"/>
      <c r="AW77" s="338"/>
      <c r="AX77" s="338"/>
      <c r="AY77" s="338"/>
      <c r="AZ77" s="338"/>
      <c r="BA77" s="338"/>
      <c r="BB77" s="338"/>
      <c r="BC77" s="338"/>
      <c r="BD77" s="338"/>
      <c r="BE77" s="338"/>
      <c r="BF77" s="338"/>
      <c r="BG77" s="338"/>
      <c r="BH77" s="338"/>
      <c r="BI77" s="338"/>
      <c r="BJ77" s="338"/>
      <c r="BK77" s="338"/>
      <c r="BL77" s="338"/>
      <c r="BM77" s="338"/>
      <c r="BN77" s="338"/>
      <c r="BO77" s="338"/>
      <c r="BP77" s="338"/>
      <c r="BQ77" s="338"/>
      <c r="BR77" s="338"/>
      <c r="BS77" s="338"/>
      <c r="BT77" s="338"/>
      <c r="BU77" s="338"/>
      <c r="BV77" s="338"/>
      <c r="BW77" s="338"/>
      <c r="BX77" s="338"/>
      <c r="BY77" s="338"/>
      <c r="BZ77" s="338"/>
      <c r="CA77" s="338"/>
      <c r="CB77" s="338"/>
      <c r="CC77" s="338"/>
      <c r="CD77" s="338"/>
      <c r="CE77" s="338"/>
      <c r="CF77" s="338"/>
      <c r="CG77" s="338"/>
      <c r="CH77" s="338"/>
      <c r="CI77" s="338"/>
    </row>
    <row r="78" spans="1:87" s="339" customFormat="1" ht="15.6" x14ac:dyDescent="0.3">
      <c r="A78" s="338"/>
      <c r="B78" s="338"/>
      <c r="C78" s="338"/>
      <c r="D78" s="338"/>
      <c r="E78" s="338"/>
      <c r="F78" s="338"/>
      <c r="G78" s="338"/>
      <c r="H78" s="338"/>
      <c r="I78" s="338"/>
      <c r="J78" s="338"/>
      <c r="K78" s="338"/>
      <c r="L78" s="338"/>
      <c r="M78" s="338"/>
      <c r="N78" s="338"/>
      <c r="O78" s="338"/>
      <c r="P78" s="338"/>
      <c r="Q78" s="338"/>
      <c r="R78" s="338"/>
      <c r="S78" s="338"/>
      <c r="T78" s="338"/>
      <c r="U78" s="338"/>
      <c r="V78" s="338"/>
      <c r="W78" s="338"/>
      <c r="X78" s="338"/>
      <c r="Y78" s="338"/>
      <c r="Z78" s="338"/>
      <c r="AA78" s="338"/>
      <c r="AB78" s="338"/>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38"/>
      <c r="AY78" s="338"/>
      <c r="AZ78" s="338"/>
      <c r="BA78" s="338"/>
      <c r="BB78" s="338"/>
      <c r="BC78" s="338"/>
      <c r="BD78" s="338"/>
      <c r="BE78" s="338"/>
      <c r="BF78" s="338"/>
      <c r="BG78" s="338"/>
      <c r="BH78" s="338"/>
      <c r="BI78" s="338"/>
      <c r="BJ78" s="338"/>
      <c r="BK78" s="338"/>
      <c r="BL78" s="338"/>
      <c r="BM78" s="338"/>
      <c r="BN78" s="338"/>
      <c r="BO78" s="338"/>
      <c r="BP78" s="338"/>
      <c r="BQ78" s="338"/>
      <c r="BR78" s="338"/>
      <c r="BS78" s="338"/>
      <c r="BT78" s="338"/>
      <c r="BU78" s="338"/>
      <c r="BV78" s="338"/>
      <c r="BW78" s="338"/>
      <c r="BX78" s="338"/>
      <c r="BY78" s="338"/>
      <c r="BZ78" s="338"/>
      <c r="CA78" s="338"/>
      <c r="CB78" s="338"/>
      <c r="CC78" s="338"/>
      <c r="CD78" s="338"/>
      <c r="CE78" s="338"/>
      <c r="CF78" s="338"/>
      <c r="CG78" s="338"/>
      <c r="CH78" s="338"/>
      <c r="CI78" s="338"/>
    </row>
    <row r="79" spans="1:87" s="339" customFormat="1" ht="15.6" x14ac:dyDescent="0.3">
      <c r="A79" s="338"/>
      <c r="B79" s="338"/>
      <c r="C79" s="338"/>
      <c r="D79" s="338"/>
      <c r="E79" s="338"/>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8"/>
      <c r="AS79" s="338"/>
      <c r="AT79" s="338"/>
      <c r="AU79" s="338"/>
      <c r="AV79" s="338"/>
      <c r="AW79" s="338"/>
      <c r="AX79" s="338"/>
      <c r="AY79" s="338"/>
      <c r="AZ79" s="338"/>
      <c r="BA79" s="338"/>
      <c r="BB79" s="338"/>
      <c r="BC79" s="338"/>
      <c r="BD79" s="338"/>
      <c r="BE79" s="338"/>
      <c r="BF79" s="338"/>
      <c r="BG79" s="338"/>
      <c r="BH79" s="338"/>
      <c r="BI79" s="338"/>
      <c r="BJ79" s="338"/>
      <c r="BK79" s="338"/>
      <c r="BL79" s="338"/>
      <c r="BM79" s="338"/>
      <c r="BN79" s="338"/>
      <c r="BO79" s="338"/>
      <c r="BP79" s="338"/>
      <c r="BQ79" s="338"/>
      <c r="BR79" s="338"/>
      <c r="BS79" s="338"/>
      <c r="BT79" s="338"/>
      <c r="BU79" s="338"/>
      <c r="BV79" s="338"/>
      <c r="BW79" s="338"/>
      <c r="BX79" s="338"/>
      <c r="BY79" s="338"/>
      <c r="BZ79" s="338"/>
      <c r="CA79" s="338"/>
      <c r="CB79" s="338"/>
      <c r="CC79" s="338"/>
      <c r="CD79" s="338"/>
      <c r="CE79" s="338"/>
      <c r="CF79" s="338"/>
      <c r="CG79" s="338"/>
      <c r="CH79" s="338"/>
      <c r="CI79" s="338"/>
    </row>
    <row r="80" spans="1:87" s="339" customFormat="1" ht="15.6" x14ac:dyDescent="0.3">
      <c r="A80" s="338"/>
      <c r="B80" s="338"/>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8"/>
      <c r="AE80" s="338"/>
      <c r="AF80" s="338"/>
      <c r="AG80" s="338"/>
      <c r="AH80" s="338"/>
      <c r="AI80" s="338"/>
      <c r="AJ80" s="338"/>
      <c r="AK80" s="338"/>
      <c r="AL80" s="338"/>
      <c r="AM80" s="338"/>
      <c r="AN80" s="338"/>
      <c r="AO80" s="338"/>
      <c r="AP80" s="338"/>
      <c r="AQ80" s="338"/>
      <c r="AR80" s="338"/>
      <c r="AS80" s="338"/>
      <c r="AT80" s="338"/>
      <c r="AU80" s="338"/>
      <c r="AV80" s="338"/>
      <c r="AW80" s="338"/>
      <c r="AX80" s="338"/>
      <c r="AY80" s="338"/>
      <c r="AZ80" s="338"/>
      <c r="BA80" s="338"/>
      <c r="BB80" s="338"/>
      <c r="BC80" s="338"/>
      <c r="BD80" s="338"/>
      <c r="BE80" s="338"/>
      <c r="BF80" s="338"/>
      <c r="BG80" s="338"/>
      <c r="BH80" s="338"/>
      <c r="BI80" s="338"/>
      <c r="BJ80" s="338"/>
      <c r="BK80" s="338"/>
      <c r="BL80" s="338"/>
      <c r="BM80" s="338"/>
      <c r="BN80" s="338"/>
      <c r="BO80" s="338"/>
      <c r="BP80" s="338"/>
      <c r="BQ80" s="338"/>
      <c r="BR80" s="338"/>
      <c r="BS80" s="338"/>
      <c r="BT80" s="338"/>
      <c r="BU80" s="338"/>
      <c r="BV80" s="338"/>
      <c r="BW80" s="338"/>
      <c r="BX80" s="338"/>
      <c r="BY80" s="338"/>
      <c r="BZ80" s="338"/>
      <c r="CA80" s="338"/>
      <c r="CB80" s="338"/>
      <c r="CC80" s="338"/>
      <c r="CD80" s="338"/>
      <c r="CE80" s="338"/>
      <c r="CF80" s="338"/>
      <c r="CG80" s="338"/>
      <c r="CH80" s="338"/>
      <c r="CI80" s="338"/>
    </row>
    <row r="81" spans="1:87" ht="15.6" x14ac:dyDescent="0.3">
      <c r="A81" s="338"/>
      <c r="B81" s="338"/>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8"/>
      <c r="AE81" s="338"/>
      <c r="AF81" s="338"/>
      <c r="AG81" s="338"/>
      <c r="AH81" s="338"/>
      <c r="AI81" s="338"/>
      <c r="AJ81" s="338"/>
      <c r="AK81" s="338"/>
      <c r="AL81" s="338"/>
      <c r="AM81" s="338"/>
      <c r="AN81" s="338"/>
      <c r="AO81" s="338"/>
      <c r="AP81" s="338"/>
      <c r="AQ81" s="338"/>
      <c r="AR81" s="338"/>
      <c r="AS81" s="338"/>
      <c r="AT81" s="338"/>
      <c r="AU81" s="338"/>
      <c r="AV81" s="338"/>
      <c r="AW81" s="338"/>
      <c r="AX81" s="338"/>
      <c r="AY81" s="338"/>
      <c r="AZ81" s="338"/>
      <c r="BA81" s="338"/>
      <c r="BB81" s="338"/>
      <c r="BC81" s="338"/>
      <c r="BD81" s="338"/>
      <c r="BE81" s="338"/>
      <c r="BF81" s="338"/>
      <c r="BG81" s="338"/>
      <c r="BH81" s="338"/>
      <c r="BI81" s="338"/>
      <c r="BJ81" s="338"/>
      <c r="BK81" s="338"/>
      <c r="BL81" s="338"/>
      <c r="BM81" s="338"/>
      <c r="BN81" s="338"/>
      <c r="BO81" s="338"/>
      <c r="BP81" s="338"/>
      <c r="BQ81" s="338"/>
      <c r="BR81" s="338"/>
      <c r="BS81" s="338"/>
      <c r="BT81" s="338"/>
      <c r="BU81" s="338"/>
      <c r="BV81" s="338"/>
      <c r="BW81" s="338"/>
      <c r="BX81" s="338"/>
      <c r="BY81" s="338"/>
      <c r="BZ81" s="338"/>
      <c r="CA81" s="338"/>
      <c r="CB81" s="338"/>
      <c r="CC81" s="338"/>
      <c r="CD81" s="338"/>
      <c r="CE81" s="338"/>
      <c r="CF81" s="338"/>
      <c r="CG81" s="338"/>
      <c r="CH81" s="338"/>
      <c r="CI81" s="338"/>
    </row>
    <row r="82" spans="1:87" ht="15.6" x14ac:dyDescent="0.3">
      <c r="A82" s="338"/>
      <c r="B82" s="338"/>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8"/>
      <c r="AE82" s="338"/>
      <c r="AF82" s="338"/>
      <c r="AG82" s="338"/>
      <c r="AH82" s="338"/>
      <c r="AI82" s="338"/>
      <c r="AJ82" s="338"/>
      <c r="AK82" s="338"/>
      <c r="AL82" s="338"/>
      <c r="AM82" s="338"/>
      <c r="AN82" s="338"/>
      <c r="AO82" s="338"/>
      <c r="AP82" s="338"/>
      <c r="AQ82" s="338"/>
      <c r="AR82" s="338"/>
      <c r="AS82" s="338"/>
      <c r="AT82" s="338"/>
      <c r="AU82" s="338"/>
      <c r="AV82" s="338"/>
      <c r="AW82" s="338"/>
      <c r="AX82" s="338"/>
      <c r="AY82" s="338"/>
      <c r="AZ82" s="338"/>
      <c r="BA82" s="338"/>
      <c r="BB82" s="338"/>
      <c r="BC82" s="338"/>
      <c r="BD82" s="338"/>
      <c r="BE82" s="338"/>
      <c r="BF82" s="338"/>
      <c r="BG82" s="338"/>
      <c r="BH82" s="338"/>
      <c r="BI82" s="338"/>
      <c r="BJ82" s="338"/>
      <c r="BK82" s="338"/>
      <c r="BL82" s="338"/>
      <c r="BM82" s="338"/>
      <c r="BN82" s="338"/>
      <c r="BO82" s="338"/>
      <c r="BP82" s="338"/>
      <c r="BQ82" s="338"/>
      <c r="BR82" s="338"/>
      <c r="BS82" s="338"/>
      <c r="BT82" s="338"/>
      <c r="BU82" s="338"/>
      <c r="BV82" s="338"/>
      <c r="BW82" s="338"/>
      <c r="BX82" s="338"/>
      <c r="BY82" s="338"/>
      <c r="BZ82" s="338"/>
      <c r="CA82" s="338"/>
      <c r="CB82" s="338"/>
      <c r="CC82" s="338"/>
      <c r="CD82" s="338"/>
      <c r="CE82" s="338"/>
      <c r="CF82" s="338"/>
      <c r="CG82" s="338"/>
      <c r="CH82" s="338"/>
      <c r="CI82" s="338"/>
    </row>
    <row r="83" spans="1:87" ht="15.6" x14ac:dyDescent="0.3">
      <c r="A83" s="338"/>
      <c r="B83" s="338"/>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8"/>
      <c r="AE83" s="338"/>
      <c r="AF83" s="338"/>
      <c r="AG83" s="338"/>
      <c r="AH83" s="338"/>
      <c r="AI83" s="338"/>
      <c r="AJ83" s="338"/>
      <c r="AK83" s="338"/>
      <c r="AL83" s="338"/>
      <c r="AM83" s="338"/>
      <c r="AN83" s="338"/>
      <c r="AO83" s="338"/>
      <c r="AP83" s="338"/>
      <c r="AQ83" s="338"/>
      <c r="AR83" s="338"/>
      <c r="AS83" s="338"/>
      <c r="AT83" s="338"/>
      <c r="AU83" s="338"/>
      <c r="AV83" s="338"/>
      <c r="AW83" s="338"/>
      <c r="AX83" s="338"/>
      <c r="AY83" s="338"/>
      <c r="AZ83" s="338"/>
      <c r="BA83" s="338"/>
      <c r="BB83" s="338"/>
      <c r="BC83" s="338"/>
      <c r="BD83" s="338"/>
      <c r="BE83" s="338"/>
      <c r="BF83" s="338"/>
      <c r="BG83" s="338"/>
      <c r="BH83" s="338"/>
      <c r="BI83" s="338"/>
      <c r="BJ83" s="338"/>
      <c r="BK83" s="338"/>
      <c r="BL83" s="338"/>
      <c r="BM83" s="338"/>
      <c r="BN83" s="338"/>
      <c r="BO83" s="338"/>
      <c r="BP83" s="338"/>
      <c r="BQ83" s="338"/>
      <c r="BR83" s="338"/>
      <c r="BS83" s="338"/>
      <c r="BT83" s="338"/>
      <c r="BU83" s="338"/>
      <c r="BV83" s="338"/>
      <c r="BW83" s="338"/>
      <c r="BX83" s="338"/>
      <c r="BY83" s="338"/>
      <c r="BZ83" s="338"/>
      <c r="CA83" s="338"/>
      <c r="CB83" s="338"/>
      <c r="CC83" s="338"/>
      <c r="CD83" s="338"/>
      <c r="CE83" s="338"/>
      <c r="CF83" s="338"/>
      <c r="CG83" s="338"/>
      <c r="CH83" s="338"/>
      <c r="CI83" s="338"/>
    </row>
    <row r="84" spans="1:87" ht="15.6" x14ac:dyDescent="0.3">
      <c r="A84" s="338"/>
      <c r="B84" s="338"/>
      <c r="C84" s="338"/>
      <c r="D84" s="338"/>
      <c r="E84" s="338"/>
      <c r="F84" s="338"/>
      <c r="G84" s="338"/>
      <c r="H84" s="338"/>
      <c r="I84" s="338"/>
      <c r="J84" s="338"/>
      <c r="K84" s="338"/>
      <c r="L84" s="338"/>
      <c r="M84" s="338"/>
      <c r="N84" s="338"/>
      <c r="O84" s="338"/>
      <c r="P84" s="338"/>
      <c r="Q84" s="338"/>
      <c r="R84" s="338"/>
      <c r="S84" s="338"/>
      <c r="T84" s="338"/>
      <c r="U84" s="338"/>
      <c r="V84" s="338"/>
      <c r="W84" s="338"/>
      <c r="X84" s="338"/>
      <c r="Y84" s="338"/>
      <c r="Z84" s="338"/>
      <c r="AA84" s="338"/>
      <c r="AB84" s="338"/>
      <c r="AC84" s="338"/>
      <c r="AD84" s="338"/>
      <c r="AE84" s="338"/>
      <c r="AF84" s="338"/>
      <c r="AG84" s="338"/>
      <c r="AH84" s="338"/>
      <c r="AI84" s="338"/>
      <c r="AJ84" s="338"/>
      <c r="AK84" s="338"/>
      <c r="AL84" s="338"/>
      <c r="AM84" s="338"/>
      <c r="AN84" s="338"/>
      <c r="AO84" s="338"/>
      <c r="AP84" s="338"/>
      <c r="AQ84" s="338"/>
      <c r="AR84" s="338"/>
      <c r="AS84" s="338"/>
      <c r="AT84" s="338"/>
      <c r="AU84" s="338"/>
      <c r="AV84" s="338"/>
      <c r="AW84" s="338"/>
      <c r="AX84" s="338"/>
      <c r="AY84" s="338"/>
      <c r="AZ84" s="338"/>
      <c r="BA84" s="338"/>
      <c r="BB84" s="338"/>
      <c r="BC84" s="338"/>
      <c r="BD84" s="338"/>
      <c r="BE84" s="338"/>
      <c r="BF84" s="338"/>
      <c r="BG84" s="338"/>
      <c r="BH84" s="338"/>
      <c r="BI84" s="338"/>
      <c r="BJ84" s="338"/>
      <c r="BK84" s="338"/>
      <c r="BL84" s="338"/>
      <c r="BM84" s="338"/>
      <c r="BN84" s="338"/>
      <c r="BO84" s="338"/>
      <c r="BP84" s="338"/>
      <c r="BQ84" s="338"/>
      <c r="BR84" s="338"/>
      <c r="BS84" s="338"/>
      <c r="BT84" s="338"/>
      <c r="BU84" s="338"/>
      <c r="BV84" s="338"/>
      <c r="BW84" s="338"/>
      <c r="BX84" s="338"/>
      <c r="BY84" s="338"/>
      <c r="BZ84" s="338"/>
      <c r="CA84" s="338"/>
      <c r="CB84" s="338"/>
      <c r="CC84" s="338"/>
      <c r="CD84" s="338"/>
      <c r="CE84" s="338"/>
      <c r="CF84" s="338"/>
      <c r="CG84" s="338"/>
      <c r="CH84" s="338"/>
      <c r="CI84" s="338"/>
    </row>
    <row r="85" spans="1:87" ht="15.6" x14ac:dyDescent="0.3">
      <c r="A85" s="338"/>
      <c r="B85" s="338"/>
      <c r="C85" s="338"/>
      <c r="D85" s="338"/>
      <c r="E85" s="338"/>
      <c r="F85" s="338"/>
      <c r="G85" s="338"/>
      <c r="H85" s="338"/>
      <c r="I85" s="338"/>
      <c r="J85" s="338"/>
      <c r="K85" s="338"/>
      <c r="L85" s="338"/>
      <c r="M85" s="338"/>
      <c r="N85" s="338"/>
      <c r="O85" s="338"/>
      <c r="P85" s="338"/>
      <c r="Q85" s="338"/>
      <c r="R85" s="338"/>
      <c r="S85" s="338"/>
      <c r="T85" s="338"/>
      <c r="U85" s="338"/>
      <c r="V85" s="338"/>
      <c r="W85" s="338"/>
      <c r="X85" s="338"/>
      <c r="Y85" s="338"/>
      <c r="Z85" s="338"/>
      <c r="AA85" s="338"/>
      <c r="AB85" s="338"/>
      <c r="AC85" s="338"/>
      <c r="AD85" s="338"/>
      <c r="AE85" s="338"/>
      <c r="AF85" s="338"/>
      <c r="AG85" s="338"/>
      <c r="AH85" s="338"/>
      <c r="AI85" s="338"/>
      <c r="AJ85" s="338"/>
      <c r="AK85" s="338"/>
      <c r="AL85" s="338"/>
      <c r="AM85" s="338"/>
      <c r="AN85" s="338"/>
      <c r="AO85" s="338"/>
      <c r="AP85" s="338"/>
      <c r="AQ85" s="338"/>
      <c r="AR85" s="338"/>
      <c r="AS85" s="338"/>
      <c r="AT85" s="338"/>
      <c r="AU85" s="338"/>
      <c r="AV85" s="338"/>
      <c r="AW85" s="338"/>
      <c r="AX85" s="338"/>
      <c r="AY85" s="338"/>
      <c r="AZ85" s="338"/>
      <c r="BA85" s="338"/>
      <c r="BB85" s="338"/>
      <c r="BC85" s="338"/>
      <c r="BD85" s="338"/>
      <c r="BE85" s="338"/>
      <c r="BF85" s="338"/>
      <c r="BG85" s="338"/>
      <c r="BH85" s="338"/>
      <c r="BI85" s="338"/>
      <c r="BJ85" s="338"/>
      <c r="BK85" s="338"/>
      <c r="BL85" s="338"/>
      <c r="BM85" s="338"/>
      <c r="BN85" s="338"/>
      <c r="BO85" s="338"/>
      <c r="BP85" s="338"/>
      <c r="BQ85" s="338"/>
      <c r="BR85" s="338"/>
      <c r="BS85" s="338"/>
      <c r="BT85" s="338"/>
      <c r="BU85" s="338"/>
      <c r="BV85" s="338"/>
      <c r="BW85" s="338"/>
      <c r="BX85" s="338"/>
      <c r="BY85" s="338"/>
      <c r="BZ85" s="338"/>
      <c r="CA85" s="338"/>
      <c r="CB85" s="338"/>
      <c r="CC85" s="338"/>
      <c r="CD85" s="338"/>
      <c r="CE85" s="338"/>
      <c r="CF85" s="338"/>
      <c r="CG85" s="338"/>
      <c r="CH85" s="338"/>
      <c r="CI85" s="338"/>
    </row>
    <row r="86" spans="1:87" ht="15.6" x14ac:dyDescent="0.3">
      <c r="A86" s="338"/>
      <c r="B86" s="338"/>
      <c r="C86" s="338"/>
      <c r="D86" s="338"/>
      <c r="E86" s="338"/>
      <c r="F86" s="338"/>
      <c r="G86" s="338"/>
      <c r="H86" s="338"/>
      <c r="I86" s="338"/>
      <c r="J86" s="338"/>
      <c r="K86" s="338"/>
      <c r="L86" s="338"/>
      <c r="M86" s="338"/>
      <c r="N86" s="338"/>
      <c r="O86" s="338"/>
      <c r="P86" s="338"/>
      <c r="Q86" s="338"/>
      <c r="R86" s="338"/>
      <c r="S86" s="338"/>
      <c r="T86" s="338"/>
      <c r="U86" s="338"/>
      <c r="V86" s="338"/>
      <c r="W86" s="338"/>
      <c r="X86" s="338"/>
      <c r="Y86" s="338"/>
      <c r="Z86" s="338"/>
      <c r="AA86" s="338"/>
      <c r="AB86" s="338"/>
      <c r="AC86" s="338"/>
      <c r="AD86" s="338"/>
      <c r="AE86" s="338"/>
      <c r="AF86" s="338"/>
      <c r="AG86" s="338"/>
      <c r="AH86" s="338"/>
      <c r="AI86" s="338"/>
      <c r="AJ86" s="338"/>
      <c r="AK86" s="338"/>
      <c r="AL86" s="338"/>
      <c r="AM86" s="338"/>
      <c r="AN86" s="338"/>
      <c r="AO86" s="338"/>
      <c r="AP86" s="338"/>
      <c r="AQ86" s="338"/>
      <c r="AR86" s="338"/>
      <c r="AS86" s="338"/>
      <c r="AT86" s="338"/>
      <c r="AU86" s="338"/>
      <c r="AV86" s="338"/>
      <c r="AW86" s="338"/>
      <c r="AX86" s="338"/>
      <c r="AY86" s="338"/>
      <c r="AZ86" s="338"/>
      <c r="BA86" s="338"/>
      <c r="BB86" s="338"/>
      <c r="BC86" s="338"/>
      <c r="BD86" s="338"/>
      <c r="BE86" s="338"/>
      <c r="BF86" s="338"/>
      <c r="BG86" s="338"/>
      <c r="BH86" s="338"/>
      <c r="BI86" s="338"/>
      <c r="BJ86" s="338"/>
      <c r="BK86" s="338"/>
      <c r="BL86" s="338"/>
      <c r="BM86" s="338"/>
      <c r="BN86" s="338"/>
      <c r="BO86" s="338"/>
      <c r="BP86" s="338"/>
      <c r="BQ86" s="338"/>
      <c r="BR86" s="338"/>
      <c r="BS86" s="338"/>
      <c r="BT86" s="338"/>
      <c r="BU86" s="338"/>
      <c r="BV86" s="338"/>
      <c r="BW86" s="338"/>
      <c r="BX86" s="338"/>
      <c r="BY86" s="338"/>
      <c r="BZ86" s="338"/>
      <c r="CA86" s="338"/>
      <c r="CB86" s="338"/>
      <c r="CC86" s="338"/>
      <c r="CD86" s="338"/>
      <c r="CE86" s="338"/>
      <c r="CF86" s="338"/>
      <c r="CG86" s="338"/>
      <c r="CH86" s="338"/>
      <c r="CI86" s="338"/>
    </row>
    <row r="87" spans="1:87" ht="15.6" x14ac:dyDescent="0.3">
      <c r="A87" s="338"/>
      <c r="B87" s="338"/>
      <c r="C87" s="338"/>
      <c r="D87" s="338"/>
      <c r="E87" s="338"/>
      <c r="F87" s="338"/>
      <c r="G87" s="338"/>
      <c r="H87" s="338"/>
      <c r="I87" s="338"/>
      <c r="J87" s="338"/>
      <c r="K87" s="338"/>
      <c r="L87" s="338"/>
      <c r="M87" s="338"/>
      <c r="N87" s="338"/>
      <c r="O87" s="338"/>
      <c r="P87" s="338"/>
      <c r="Q87" s="338"/>
      <c r="R87" s="338"/>
      <c r="S87" s="338"/>
      <c r="T87" s="338"/>
      <c r="U87" s="338"/>
      <c r="V87" s="338"/>
      <c r="W87" s="338"/>
      <c r="X87" s="338"/>
      <c r="Y87" s="338"/>
      <c r="Z87" s="338"/>
      <c r="AA87" s="338"/>
      <c r="AB87" s="338"/>
      <c r="AC87" s="338"/>
      <c r="AD87" s="338"/>
      <c r="AE87" s="338"/>
      <c r="AF87" s="338"/>
      <c r="AG87" s="338"/>
      <c r="AH87" s="338"/>
      <c r="AI87" s="338"/>
      <c r="AJ87" s="338"/>
      <c r="AK87" s="338"/>
      <c r="AL87" s="338"/>
      <c r="AM87" s="338"/>
      <c r="AN87" s="338"/>
      <c r="AO87" s="338"/>
      <c r="AP87" s="338"/>
      <c r="AQ87" s="338"/>
      <c r="AR87" s="338"/>
      <c r="AS87" s="338"/>
      <c r="AT87" s="338"/>
      <c r="AU87" s="338"/>
      <c r="AV87" s="338"/>
      <c r="AW87" s="338"/>
      <c r="AX87" s="338"/>
      <c r="AY87" s="338"/>
      <c r="AZ87" s="338"/>
      <c r="BA87" s="338"/>
      <c r="BB87" s="338"/>
      <c r="BC87" s="338"/>
      <c r="BD87" s="338"/>
      <c r="BE87" s="338"/>
      <c r="BF87" s="338"/>
      <c r="BG87" s="338"/>
      <c r="BH87" s="338"/>
      <c r="BI87" s="338"/>
      <c r="BJ87" s="338"/>
      <c r="BK87" s="338"/>
      <c r="BL87" s="338"/>
      <c r="BM87" s="338"/>
      <c r="BN87" s="338"/>
      <c r="BO87" s="338"/>
      <c r="BP87" s="338"/>
      <c r="BQ87" s="338"/>
      <c r="BR87" s="338"/>
      <c r="BS87" s="338"/>
      <c r="BT87" s="338"/>
      <c r="BU87" s="338"/>
      <c r="BV87" s="338"/>
      <c r="BW87" s="338"/>
      <c r="BX87" s="338"/>
      <c r="BY87" s="338"/>
      <c r="BZ87" s="338"/>
      <c r="CA87" s="338"/>
      <c r="CB87" s="338"/>
      <c r="CC87" s="338"/>
      <c r="CD87" s="338"/>
      <c r="CE87" s="338"/>
      <c r="CF87" s="338"/>
      <c r="CG87" s="338"/>
      <c r="CH87" s="338"/>
      <c r="CI87" s="338"/>
    </row>
    <row r="88" spans="1:87" ht="15.6" x14ac:dyDescent="0.3">
      <c r="A88" s="338"/>
      <c r="B88" s="338"/>
      <c r="C88" s="338"/>
      <c r="D88" s="338"/>
      <c r="E88" s="338"/>
      <c r="F88" s="338"/>
      <c r="G88" s="338"/>
      <c r="H88" s="338"/>
      <c r="I88" s="338"/>
      <c r="J88" s="338"/>
      <c r="K88" s="338"/>
      <c r="L88" s="338"/>
      <c r="M88" s="338"/>
      <c r="N88" s="338"/>
      <c r="O88" s="338"/>
      <c r="P88" s="338"/>
      <c r="Q88" s="338"/>
      <c r="R88" s="338"/>
      <c r="S88" s="338"/>
      <c r="T88" s="338"/>
      <c r="U88" s="338"/>
      <c r="V88" s="338"/>
      <c r="W88" s="338"/>
      <c r="X88" s="338"/>
      <c r="Y88" s="338"/>
      <c r="Z88" s="338"/>
      <c r="AA88" s="338"/>
      <c r="AB88" s="338"/>
      <c r="AC88" s="338"/>
      <c r="AD88" s="338"/>
      <c r="AE88" s="338"/>
      <c r="AF88" s="338"/>
      <c r="AG88" s="338"/>
      <c r="AH88" s="338"/>
      <c r="AI88" s="338"/>
      <c r="AJ88" s="338"/>
      <c r="AK88" s="338"/>
      <c r="AL88" s="338"/>
      <c r="AM88" s="338"/>
      <c r="AN88" s="338"/>
      <c r="AO88" s="338"/>
      <c r="AP88" s="338"/>
      <c r="AQ88" s="338"/>
      <c r="AR88" s="338"/>
      <c r="AS88" s="338"/>
      <c r="AT88" s="338"/>
      <c r="AU88" s="338"/>
      <c r="AV88" s="338"/>
      <c r="AW88" s="338"/>
      <c r="AX88" s="338"/>
      <c r="AY88" s="338"/>
      <c r="AZ88" s="338"/>
      <c r="BA88" s="338"/>
      <c r="BB88" s="338"/>
      <c r="BC88" s="338"/>
      <c r="BD88" s="338"/>
      <c r="BE88" s="338"/>
      <c r="BF88" s="338"/>
      <c r="BG88" s="338"/>
      <c r="BH88" s="338"/>
      <c r="BI88" s="338"/>
      <c r="BJ88" s="338"/>
      <c r="BK88" s="338"/>
      <c r="BL88" s="338"/>
      <c r="BM88" s="338"/>
      <c r="BN88" s="338"/>
      <c r="BO88" s="338"/>
      <c r="BP88" s="338"/>
      <c r="BQ88" s="338"/>
      <c r="BR88" s="338"/>
      <c r="BS88" s="338"/>
      <c r="BT88" s="338"/>
      <c r="BU88" s="338"/>
      <c r="BV88" s="338"/>
      <c r="BW88" s="338"/>
      <c r="BX88" s="338"/>
      <c r="BY88" s="338"/>
      <c r="BZ88" s="338"/>
      <c r="CA88" s="338"/>
      <c r="CB88" s="338"/>
      <c r="CC88" s="338"/>
      <c r="CD88" s="338"/>
      <c r="CE88" s="338"/>
      <c r="CF88" s="338"/>
      <c r="CG88" s="338"/>
      <c r="CH88" s="338"/>
      <c r="CI88" s="338"/>
    </row>
    <row r="89" spans="1:87" ht="15.6" x14ac:dyDescent="0.3">
      <c r="A89" s="338"/>
      <c r="B89" s="338"/>
      <c r="C89" s="338"/>
      <c r="D89" s="338"/>
      <c r="E89" s="338"/>
      <c r="F89" s="338"/>
      <c r="G89" s="338"/>
      <c r="H89" s="338"/>
      <c r="I89" s="338"/>
      <c r="J89" s="338"/>
      <c r="K89" s="338"/>
      <c r="L89" s="338"/>
      <c r="M89" s="338"/>
      <c r="N89" s="338"/>
      <c r="O89" s="338"/>
      <c r="P89" s="338"/>
      <c r="Q89" s="338"/>
      <c r="R89" s="338"/>
      <c r="S89" s="338"/>
      <c r="T89" s="338"/>
      <c r="U89" s="338"/>
      <c r="V89" s="338"/>
      <c r="W89" s="338"/>
      <c r="X89" s="338"/>
      <c r="Y89" s="338"/>
      <c r="Z89" s="338"/>
      <c r="AA89" s="338"/>
      <c r="AB89" s="338"/>
      <c r="AC89" s="338"/>
      <c r="AD89" s="338"/>
      <c r="AE89" s="338"/>
      <c r="AF89" s="338"/>
      <c r="AG89" s="338"/>
      <c r="AH89" s="338"/>
      <c r="AI89" s="338"/>
      <c r="AJ89" s="338"/>
      <c r="AK89" s="338"/>
      <c r="AL89" s="338"/>
      <c r="AM89" s="338"/>
      <c r="AN89" s="338"/>
      <c r="AO89" s="338"/>
      <c r="AP89" s="338"/>
      <c r="AQ89" s="338"/>
      <c r="AR89" s="338"/>
      <c r="AS89" s="338"/>
      <c r="AT89" s="338"/>
      <c r="AU89" s="338"/>
      <c r="AV89" s="338"/>
      <c r="AW89" s="338"/>
      <c r="AX89" s="338"/>
      <c r="AY89" s="338"/>
      <c r="AZ89" s="338"/>
      <c r="BA89" s="338"/>
      <c r="BB89" s="338"/>
      <c r="BC89" s="338"/>
      <c r="BD89" s="338"/>
      <c r="BE89" s="338"/>
      <c r="BF89" s="338"/>
      <c r="BG89" s="338"/>
      <c r="BH89" s="338"/>
      <c r="BI89" s="338"/>
      <c r="BJ89" s="338"/>
      <c r="BK89" s="338"/>
      <c r="BL89" s="338"/>
      <c r="BM89" s="338"/>
      <c r="BN89" s="338"/>
      <c r="BO89" s="338"/>
      <c r="BP89" s="338"/>
      <c r="BQ89" s="338"/>
      <c r="BR89" s="338"/>
      <c r="BS89" s="338"/>
      <c r="BT89" s="338"/>
      <c r="BU89" s="338"/>
      <c r="BV89" s="338"/>
      <c r="BW89" s="338"/>
      <c r="BX89" s="338"/>
      <c r="BY89" s="338"/>
      <c r="BZ89" s="338"/>
      <c r="CA89" s="338"/>
      <c r="CB89" s="338"/>
      <c r="CC89" s="338"/>
      <c r="CD89" s="338"/>
      <c r="CE89" s="338"/>
      <c r="CF89" s="338"/>
      <c r="CG89" s="338"/>
      <c r="CH89" s="338"/>
      <c r="CI89" s="338"/>
    </row>
    <row r="90" spans="1:87" ht="15.6" x14ac:dyDescent="0.3">
      <c r="A90" s="338"/>
      <c r="B90" s="338"/>
      <c r="C90" s="338"/>
      <c r="D90" s="338"/>
      <c r="E90" s="338"/>
      <c r="F90" s="338"/>
      <c r="G90" s="338"/>
      <c r="H90" s="338"/>
      <c r="I90" s="338"/>
      <c r="J90" s="338"/>
      <c r="K90" s="338"/>
      <c r="L90" s="338"/>
      <c r="M90" s="338"/>
      <c r="N90" s="338"/>
      <c r="O90" s="338"/>
      <c r="P90" s="338"/>
      <c r="Q90" s="338"/>
      <c r="R90" s="338"/>
      <c r="S90" s="338"/>
      <c r="T90" s="338"/>
      <c r="U90" s="338"/>
      <c r="V90" s="338"/>
      <c r="W90" s="338"/>
      <c r="X90" s="338"/>
      <c r="Y90" s="338"/>
      <c r="Z90" s="338"/>
      <c r="AA90" s="338"/>
      <c r="AB90" s="338"/>
      <c r="AC90" s="338"/>
      <c r="AD90" s="338"/>
      <c r="AE90" s="338"/>
      <c r="AF90" s="338"/>
      <c r="AG90" s="338"/>
      <c r="AH90" s="338"/>
      <c r="AI90" s="338"/>
      <c r="AJ90" s="338"/>
      <c r="AK90" s="338"/>
      <c r="AL90" s="338"/>
      <c r="AM90" s="338"/>
      <c r="AN90" s="338"/>
      <c r="AO90" s="338"/>
      <c r="AP90" s="338"/>
      <c r="AQ90" s="338"/>
      <c r="AR90" s="338"/>
      <c r="AS90" s="338"/>
      <c r="AT90" s="338"/>
      <c r="AU90" s="338"/>
      <c r="AV90" s="338"/>
      <c r="AW90" s="338"/>
      <c r="AX90" s="338"/>
      <c r="AY90" s="338"/>
      <c r="AZ90" s="338"/>
      <c r="BA90" s="338"/>
      <c r="BB90" s="338"/>
      <c r="BC90" s="338"/>
      <c r="BD90" s="338"/>
      <c r="BE90" s="338"/>
      <c r="BF90" s="338"/>
      <c r="BG90" s="338"/>
      <c r="BH90" s="338"/>
      <c r="BI90" s="338"/>
      <c r="BJ90" s="338"/>
      <c r="BK90" s="338"/>
      <c r="BL90" s="338"/>
      <c r="BM90" s="338"/>
      <c r="BN90" s="338"/>
      <c r="BO90" s="338"/>
      <c r="BP90" s="338"/>
      <c r="BQ90" s="338"/>
      <c r="BR90" s="338"/>
      <c r="BS90" s="338"/>
      <c r="BT90" s="338"/>
      <c r="BU90" s="338"/>
      <c r="BV90" s="338"/>
      <c r="BW90" s="338"/>
      <c r="BX90" s="338"/>
      <c r="BY90" s="338"/>
      <c r="BZ90" s="338"/>
      <c r="CA90" s="338"/>
      <c r="CB90" s="338"/>
      <c r="CC90" s="338"/>
      <c r="CD90" s="338"/>
      <c r="CE90" s="338"/>
      <c r="CF90" s="338"/>
      <c r="CG90" s="338"/>
      <c r="CH90" s="338"/>
      <c r="CI90" s="338"/>
    </row>
    <row r="91" spans="1:87" ht="15.6" x14ac:dyDescent="0.3">
      <c r="A91" s="338"/>
      <c r="B91" s="338"/>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8"/>
      <c r="BH91" s="338"/>
      <c r="BI91" s="338"/>
      <c r="BJ91" s="338"/>
      <c r="BK91" s="338"/>
      <c r="BL91" s="338"/>
      <c r="BM91" s="338"/>
      <c r="BN91" s="338"/>
      <c r="BO91" s="338"/>
      <c r="BP91" s="338"/>
      <c r="BQ91" s="338"/>
      <c r="BR91" s="338"/>
      <c r="BS91" s="338"/>
      <c r="BT91" s="338"/>
      <c r="BU91" s="338"/>
      <c r="BV91" s="338"/>
      <c r="BW91" s="338"/>
      <c r="BX91" s="338"/>
      <c r="BY91" s="338"/>
      <c r="BZ91" s="338"/>
      <c r="CA91" s="338"/>
      <c r="CB91" s="338"/>
      <c r="CC91" s="338"/>
      <c r="CD91" s="338"/>
      <c r="CE91" s="338"/>
      <c r="CF91" s="338"/>
      <c r="CG91" s="338"/>
      <c r="CH91" s="338"/>
      <c r="CI91" s="338"/>
    </row>
    <row r="92" spans="1:87" ht="15.6" x14ac:dyDescent="0.3">
      <c r="A92" s="338"/>
      <c r="B92" s="338"/>
      <c r="C92" s="338"/>
      <c r="D92" s="338"/>
      <c r="E92" s="338"/>
      <c r="F92" s="338"/>
      <c r="G92" s="338"/>
      <c r="H92" s="338"/>
      <c r="I92" s="338"/>
      <c r="J92" s="338"/>
      <c r="K92" s="338"/>
      <c r="L92" s="338"/>
      <c r="M92" s="338"/>
      <c r="N92" s="338"/>
      <c r="O92" s="338"/>
      <c r="P92" s="338"/>
      <c r="Q92" s="338"/>
      <c r="R92" s="338"/>
      <c r="S92" s="338"/>
      <c r="T92" s="338"/>
      <c r="U92" s="338"/>
      <c r="V92" s="338"/>
      <c r="W92" s="338"/>
      <c r="X92" s="338"/>
      <c r="Y92" s="338"/>
      <c r="Z92" s="338"/>
      <c r="AA92" s="338"/>
      <c r="AB92" s="338"/>
      <c r="AC92" s="338"/>
      <c r="AD92" s="338"/>
      <c r="AE92" s="338"/>
      <c r="AF92" s="338"/>
      <c r="AG92" s="338"/>
      <c r="AH92" s="338"/>
      <c r="AI92" s="338"/>
      <c r="AJ92" s="338"/>
      <c r="AK92" s="338"/>
      <c r="AL92" s="338"/>
      <c r="AM92" s="338"/>
      <c r="AN92" s="338"/>
      <c r="AO92" s="338"/>
      <c r="AP92" s="338"/>
      <c r="AQ92" s="338"/>
      <c r="AR92" s="338"/>
      <c r="AS92" s="338"/>
      <c r="AT92" s="338"/>
      <c r="AU92" s="338"/>
      <c r="AV92" s="338"/>
      <c r="AW92" s="338"/>
      <c r="AX92" s="338"/>
      <c r="AY92" s="338"/>
      <c r="AZ92" s="338"/>
      <c r="BA92" s="338"/>
      <c r="BB92" s="338"/>
      <c r="BC92" s="338"/>
      <c r="BD92" s="338"/>
      <c r="BE92" s="338"/>
      <c r="BF92" s="338"/>
      <c r="BG92" s="338"/>
      <c r="BH92" s="338"/>
      <c r="BI92" s="338"/>
      <c r="BJ92" s="338"/>
      <c r="BK92" s="338"/>
      <c r="BL92" s="338"/>
      <c r="BM92" s="338"/>
      <c r="BN92" s="338"/>
      <c r="BO92" s="338"/>
      <c r="BP92" s="338"/>
      <c r="BQ92" s="338"/>
      <c r="BR92" s="338"/>
      <c r="BS92" s="338"/>
      <c r="BT92" s="338"/>
      <c r="BU92" s="338"/>
      <c r="BV92" s="338"/>
      <c r="BW92" s="338"/>
      <c r="BX92" s="338"/>
      <c r="BY92" s="338"/>
      <c r="BZ92" s="338"/>
      <c r="CA92" s="338"/>
      <c r="CB92" s="338"/>
      <c r="CC92" s="338"/>
      <c r="CD92" s="338"/>
      <c r="CE92" s="338"/>
      <c r="CF92" s="338"/>
      <c r="CG92" s="338"/>
      <c r="CH92" s="338"/>
      <c r="CI92" s="338"/>
    </row>
    <row r="93" spans="1:87" ht="15.6" x14ac:dyDescent="0.3">
      <c r="A93" s="338"/>
      <c r="B93" s="338"/>
      <c r="C93" s="338"/>
      <c r="D93" s="338"/>
      <c r="E93" s="338"/>
      <c r="F93" s="338"/>
      <c r="G93" s="338"/>
      <c r="H93" s="338"/>
      <c r="I93" s="338"/>
      <c r="J93" s="338"/>
      <c r="K93" s="338"/>
      <c r="L93" s="338"/>
      <c r="M93" s="338"/>
      <c r="N93" s="338"/>
      <c r="O93" s="338"/>
      <c r="P93" s="338"/>
      <c r="Q93" s="338"/>
      <c r="R93" s="338"/>
      <c r="S93" s="338"/>
      <c r="T93" s="338"/>
      <c r="U93" s="338"/>
      <c r="V93" s="338"/>
      <c r="W93" s="338"/>
      <c r="X93" s="338"/>
      <c r="Y93" s="338"/>
      <c r="Z93" s="338"/>
      <c r="AA93" s="338"/>
      <c r="AB93" s="338"/>
      <c r="AC93" s="338"/>
      <c r="AD93" s="338"/>
      <c r="AE93" s="338"/>
      <c r="AF93" s="338"/>
      <c r="AG93" s="338"/>
      <c r="AH93" s="338"/>
      <c r="AI93" s="338"/>
      <c r="AJ93" s="338"/>
      <c r="AK93" s="338"/>
      <c r="AL93" s="338"/>
      <c r="AM93" s="338"/>
      <c r="AN93" s="338"/>
      <c r="AO93" s="338"/>
      <c r="AP93" s="338"/>
      <c r="AQ93" s="338"/>
      <c r="AR93" s="338"/>
      <c r="AS93" s="338"/>
      <c r="AT93" s="338"/>
      <c r="AU93" s="338"/>
      <c r="AV93" s="338"/>
      <c r="AW93" s="338"/>
      <c r="AX93" s="338"/>
      <c r="AY93" s="338"/>
      <c r="AZ93" s="338"/>
      <c r="BA93" s="338"/>
      <c r="BB93" s="338"/>
      <c r="BC93" s="338"/>
      <c r="BD93" s="338"/>
      <c r="BE93" s="338"/>
      <c r="BF93" s="338"/>
      <c r="BG93" s="338"/>
      <c r="BH93" s="338"/>
      <c r="BI93" s="338"/>
      <c r="BJ93" s="338"/>
      <c r="BK93" s="338"/>
      <c r="BL93" s="338"/>
      <c r="BM93" s="338"/>
      <c r="BN93" s="338"/>
      <c r="BO93" s="338"/>
      <c r="BP93" s="338"/>
      <c r="BQ93" s="338"/>
      <c r="BR93" s="338"/>
      <c r="BS93" s="338"/>
      <c r="BT93" s="338"/>
      <c r="BU93" s="338"/>
      <c r="BV93" s="338"/>
      <c r="BW93" s="338"/>
      <c r="BX93" s="338"/>
      <c r="BY93" s="338"/>
      <c r="BZ93" s="338"/>
      <c r="CA93" s="338"/>
      <c r="CB93" s="338"/>
      <c r="CC93" s="338"/>
      <c r="CD93" s="338"/>
      <c r="CE93" s="338"/>
      <c r="CF93" s="338"/>
      <c r="CG93" s="338"/>
      <c r="CH93" s="338"/>
      <c r="CI93" s="338"/>
    </row>
    <row r="94" spans="1:87" ht="15.6" x14ac:dyDescent="0.3">
      <c r="A94" s="338"/>
      <c r="B94" s="338"/>
      <c r="C94" s="338"/>
      <c r="D94" s="338"/>
      <c r="E94" s="338"/>
      <c r="F94" s="338"/>
      <c r="G94" s="338"/>
      <c r="H94" s="338"/>
      <c r="I94" s="338"/>
      <c r="J94" s="338"/>
      <c r="K94" s="338"/>
      <c r="L94" s="338"/>
      <c r="M94" s="338"/>
      <c r="N94" s="338"/>
      <c r="O94" s="338"/>
      <c r="P94" s="338"/>
      <c r="Q94" s="338"/>
      <c r="R94" s="338"/>
      <c r="S94" s="338"/>
      <c r="T94" s="338"/>
      <c r="U94" s="338"/>
      <c r="V94" s="338"/>
      <c r="W94" s="338"/>
      <c r="X94" s="338"/>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8"/>
      <c r="AZ94" s="338"/>
      <c r="BA94" s="338"/>
      <c r="BB94" s="338"/>
      <c r="BC94" s="338"/>
      <c r="BD94" s="338"/>
      <c r="BE94" s="338"/>
      <c r="BF94" s="338"/>
      <c r="BG94" s="338"/>
      <c r="BH94" s="338"/>
      <c r="BI94" s="338"/>
      <c r="BJ94" s="338"/>
      <c r="BK94" s="338"/>
      <c r="BL94" s="338"/>
      <c r="BM94" s="338"/>
      <c r="BN94" s="338"/>
      <c r="BO94" s="338"/>
      <c r="BP94" s="338"/>
      <c r="BQ94" s="338"/>
      <c r="BR94" s="338"/>
      <c r="BS94" s="338"/>
      <c r="BT94" s="338"/>
      <c r="BU94" s="338"/>
      <c r="BV94" s="338"/>
      <c r="BW94" s="338"/>
      <c r="BX94" s="338"/>
      <c r="BY94" s="338"/>
      <c r="BZ94" s="338"/>
      <c r="CA94" s="338"/>
      <c r="CB94" s="338"/>
      <c r="CC94" s="338"/>
      <c r="CD94" s="338"/>
      <c r="CE94" s="338"/>
      <c r="CF94" s="338"/>
      <c r="CG94" s="338"/>
      <c r="CH94" s="338"/>
      <c r="CI94" s="338"/>
    </row>
    <row r="95" spans="1:87" ht="15.6" x14ac:dyDescent="0.3">
      <c r="A95" s="338"/>
      <c r="B95" s="338"/>
      <c r="C95" s="338"/>
      <c r="D95" s="338"/>
      <c r="E95" s="338"/>
      <c r="F95" s="338"/>
      <c r="G95" s="338"/>
      <c r="H95" s="338"/>
      <c r="I95" s="338"/>
      <c r="J95" s="338"/>
      <c r="K95" s="338"/>
      <c r="L95" s="338"/>
      <c r="M95" s="338"/>
      <c r="N95" s="338"/>
      <c r="O95" s="338"/>
      <c r="P95" s="338"/>
      <c r="Q95" s="338"/>
      <c r="R95" s="338"/>
      <c r="S95" s="338"/>
      <c r="T95" s="338"/>
      <c r="U95" s="338"/>
      <c r="V95" s="338"/>
      <c r="W95" s="338"/>
      <c r="X95" s="338"/>
      <c r="Y95" s="338"/>
      <c r="Z95" s="338"/>
      <c r="AA95" s="338"/>
      <c r="AB95" s="338"/>
      <c r="AC95" s="338"/>
      <c r="AD95" s="338"/>
      <c r="AE95" s="338"/>
      <c r="AF95" s="338"/>
      <c r="AG95" s="338"/>
      <c r="AH95" s="338"/>
      <c r="AI95" s="338"/>
      <c r="AJ95" s="338"/>
      <c r="AK95" s="338"/>
      <c r="AL95" s="338"/>
      <c r="AM95" s="338"/>
      <c r="AN95" s="338"/>
      <c r="AO95" s="338"/>
      <c r="AP95" s="338"/>
      <c r="AQ95" s="338"/>
      <c r="AR95" s="338"/>
      <c r="AS95" s="338"/>
      <c r="AT95" s="338"/>
      <c r="AU95" s="338"/>
      <c r="AV95" s="338"/>
      <c r="AW95" s="338"/>
      <c r="AX95" s="338"/>
      <c r="AY95" s="338"/>
      <c r="AZ95" s="338"/>
      <c r="BA95" s="338"/>
      <c r="BB95" s="338"/>
      <c r="BC95" s="338"/>
      <c r="BD95" s="338"/>
      <c r="BE95" s="338"/>
      <c r="BF95" s="338"/>
      <c r="BG95" s="338"/>
      <c r="BH95" s="338"/>
      <c r="BI95" s="338"/>
      <c r="BJ95" s="338"/>
      <c r="BK95" s="338"/>
      <c r="BL95" s="338"/>
      <c r="BM95" s="338"/>
      <c r="BN95" s="338"/>
      <c r="BO95" s="338"/>
      <c r="BP95" s="338"/>
      <c r="BQ95" s="338"/>
      <c r="BR95" s="338"/>
      <c r="BS95" s="338"/>
      <c r="BT95" s="338"/>
      <c r="BU95" s="338"/>
      <c r="BV95" s="338"/>
      <c r="BW95" s="338"/>
      <c r="BX95" s="338"/>
      <c r="BY95" s="338"/>
      <c r="BZ95" s="338"/>
      <c r="CA95" s="338"/>
      <c r="CB95" s="338"/>
      <c r="CC95" s="338"/>
      <c r="CD95" s="338"/>
      <c r="CE95" s="338"/>
      <c r="CF95" s="338"/>
      <c r="CG95" s="338"/>
      <c r="CH95" s="338"/>
      <c r="CI95" s="338"/>
    </row>
    <row r="96" spans="1:87" ht="15.6" x14ac:dyDescent="0.3">
      <c r="A96" s="338"/>
      <c r="B96" s="338"/>
      <c r="C96" s="338"/>
      <c r="D96" s="338"/>
      <c r="E96" s="338"/>
      <c r="F96" s="338"/>
      <c r="G96" s="338"/>
      <c r="H96" s="338"/>
      <c r="I96" s="338"/>
      <c r="J96" s="338"/>
      <c r="K96" s="338"/>
      <c r="L96" s="338"/>
      <c r="M96" s="338"/>
      <c r="N96" s="338"/>
      <c r="O96" s="338"/>
      <c r="P96" s="338"/>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8"/>
      <c r="BO96" s="338"/>
      <c r="BP96" s="338"/>
      <c r="BQ96" s="338"/>
      <c r="BR96" s="338"/>
      <c r="BS96" s="338"/>
      <c r="BT96" s="338"/>
      <c r="BU96" s="338"/>
      <c r="BV96" s="338"/>
      <c r="BW96" s="338"/>
      <c r="BX96" s="338"/>
      <c r="BY96" s="338"/>
      <c r="BZ96" s="338"/>
      <c r="CA96" s="338"/>
      <c r="CB96" s="338"/>
      <c r="CC96" s="338"/>
      <c r="CD96" s="338"/>
      <c r="CE96" s="338"/>
      <c r="CF96" s="338"/>
      <c r="CG96" s="338"/>
      <c r="CH96" s="338"/>
      <c r="CI96" s="338"/>
    </row>
    <row r="97" spans="1:87" ht="15.6" x14ac:dyDescent="0.3">
      <c r="A97" s="338"/>
      <c r="B97" s="338"/>
      <c r="C97" s="338"/>
      <c r="D97" s="338"/>
      <c r="E97" s="338"/>
      <c r="F97" s="338"/>
      <c r="G97" s="338"/>
      <c r="H97" s="338"/>
      <c r="I97" s="338"/>
      <c r="J97" s="338"/>
      <c r="K97" s="338"/>
      <c r="L97" s="338"/>
      <c r="M97" s="338"/>
      <c r="N97" s="338"/>
      <c r="O97" s="338"/>
      <c r="P97" s="338"/>
      <c r="Q97" s="338"/>
      <c r="R97" s="338"/>
      <c r="S97" s="338"/>
      <c r="T97" s="338"/>
      <c r="U97" s="338"/>
      <c r="V97" s="338"/>
      <c r="W97" s="338"/>
      <c r="X97" s="338"/>
      <c r="Y97" s="338"/>
      <c r="Z97" s="338"/>
      <c r="AA97" s="338"/>
      <c r="AB97" s="338"/>
      <c r="AC97" s="338"/>
      <c r="AD97" s="338"/>
      <c r="AE97" s="338"/>
      <c r="AF97" s="338"/>
      <c r="AG97" s="338"/>
      <c r="AH97" s="338"/>
      <c r="AI97" s="338"/>
      <c r="AJ97" s="338"/>
      <c r="AK97" s="338"/>
      <c r="AL97" s="338"/>
      <c r="AM97" s="338"/>
      <c r="AN97" s="338"/>
      <c r="AO97" s="338"/>
      <c r="AP97" s="338"/>
      <c r="AQ97" s="338"/>
      <c r="AR97" s="338"/>
      <c r="AS97" s="338"/>
      <c r="AT97" s="338"/>
      <c r="AU97" s="338"/>
      <c r="AV97" s="338"/>
      <c r="AW97" s="338"/>
      <c r="AX97" s="338"/>
      <c r="AY97" s="338"/>
      <c r="AZ97" s="338"/>
      <c r="BA97" s="338"/>
      <c r="BB97" s="338"/>
      <c r="BC97" s="338"/>
      <c r="BD97" s="338"/>
      <c r="BE97" s="338"/>
      <c r="BF97" s="338"/>
      <c r="BG97" s="338"/>
      <c r="BH97" s="338"/>
      <c r="BI97" s="338"/>
      <c r="BJ97" s="338"/>
      <c r="BK97" s="338"/>
      <c r="BL97" s="338"/>
      <c r="BM97" s="338"/>
      <c r="BN97" s="338"/>
      <c r="BO97" s="338"/>
      <c r="BP97" s="338"/>
      <c r="BQ97" s="338"/>
      <c r="BR97" s="338"/>
      <c r="BS97" s="338"/>
      <c r="BT97" s="338"/>
      <c r="BU97" s="338"/>
      <c r="BV97" s="338"/>
      <c r="BW97" s="338"/>
      <c r="BX97" s="338"/>
      <c r="BY97" s="338"/>
      <c r="BZ97" s="338"/>
      <c r="CA97" s="338"/>
      <c r="CB97" s="338"/>
      <c r="CC97" s="338"/>
      <c r="CD97" s="338"/>
      <c r="CE97" s="338"/>
      <c r="CF97" s="338"/>
      <c r="CG97" s="338"/>
      <c r="CH97" s="338"/>
      <c r="CI97" s="338"/>
    </row>
    <row r="98" spans="1:87" ht="15.6" x14ac:dyDescent="0.3">
      <c r="A98" s="338"/>
      <c r="B98" s="338"/>
      <c r="C98" s="338"/>
      <c r="D98" s="338"/>
      <c r="E98" s="338"/>
      <c r="F98" s="338"/>
      <c r="G98" s="338"/>
      <c r="H98" s="338"/>
      <c r="I98" s="338"/>
      <c r="J98" s="338"/>
      <c r="K98" s="338"/>
      <c r="L98" s="338"/>
      <c r="M98" s="338"/>
      <c r="N98" s="338"/>
      <c r="O98" s="338"/>
      <c r="P98" s="338"/>
      <c r="Q98" s="338"/>
      <c r="R98" s="338"/>
      <c r="S98" s="338"/>
      <c r="T98" s="338"/>
      <c r="U98" s="338"/>
      <c r="V98" s="338"/>
      <c r="W98" s="338"/>
      <c r="X98" s="338"/>
      <c r="Y98" s="338"/>
      <c r="Z98" s="338"/>
      <c r="AA98" s="338"/>
      <c r="AB98" s="338"/>
      <c r="AC98" s="338"/>
      <c r="AD98" s="338"/>
      <c r="AE98" s="338"/>
      <c r="AF98" s="338"/>
      <c r="AG98" s="338"/>
      <c r="AH98" s="338"/>
      <c r="AI98" s="338"/>
      <c r="AJ98" s="338"/>
      <c r="AK98" s="338"/>
      <c r="AL98" s="338"/>
      <c r="AM98" s="338"/>
      <c r="AN98" s="338"/>
      <c r="AO98" s="338"/>
      <c r="AP98" s="338"/>
      <c r="AQ98" s="338"/>
      <c r="AR98" s="338"/>
      <c r="AS98" s="338"/>
      <c r="AT98" s="338"/>
      <c r="AU98" s="338"/>
      <c r="AV98" s="338"/>
      <c r="AW98" s="338"/>
      <c r="AX98" s="338"/>
      <c r="AY98" s="338"/>
      <c r="AZ98" s="338"/>
      <c r="BA98" s="338"/>
      <c r="BB98" s="338"/>
      <c r="BC98" s="338"/>
      <c r="BD98" s="338"/>
      <c r="BE98" s="338"/>
      <c r="BF98" s="338"/>
      <c r="BG98" s="338"/>
      <c r="BH98" s="338"/>
      <c r="BI98" s="338"/>
      <c r="BJ98" s="338"/>
      <c r="BK98" s="338"/>
      <c r="BL98" s="338"/>
      <c r="BM98" s="338"/>
      <c r="BN98" s="338"/>
      <c r="BO98" s="338"/>
      <c r="BP98" s="338"/>
      <c r="BQ98" s="338"/>
      <c r="BR98" s="338"/>
      <c r="BS98" s="338"/>
      <c r="BT98" s="338"/>
      <c r="BU98" s="338"/>
      <c r="BV98" s="338"/>
      <c r="BW98" s="338"/>
      <c r="BX98" s="338"/>
      <c r="BY98" s="338"/>
      <c r="BZ98" s="338"/>
      <c r="CA98" s="338"/>
      <c r="CB98" s="338"/>
      <c r="CC98" s="338"/>
      <c r="CD98" s="338"/>
      <c r="CE98" s="338"/>
      <c r="CF98" s="338"/>
      <c r="CG98" s="338"/>
      <c r="CH98" s="338"/>
      <c r="CI98" s="338"/>
    </row>
    <row r="99" spans="1:87" ht="15.6" x14ac:dyDescent="0.3">
      <c r="A99" s="338"/>
      <c r="B99" s="338"/>
      <c r="C99" s="338"/>
      <c r="D99" s="338"/>
      <c r="E99" s="338"/>
      <c r="F99" s="338"/>
      <c r="G99" s="338"/>
      <c r="H99" s="338"/>
      <c r="I99" s="338"/>
      <c r="J99" s="338"/>
      <c r="K99" s="338"/>
      <c r="L99" s="338"/>
      <c r="M99" s="338"/>
      <c r="N99" s="338"/>
      <c r="O99" s="338"/>
      <c r="P99" s="338"/>
      <c r="Q99" s="338"/>
      <c r="R99" s="338"/>
      <c r="S99" s="338"/>
      <c r="T99" s="338"/>
      <c r="U99" s="338"/>
      <c r="V99" s="338"/>
      <c r="W99" s="338"/>
      <c r="X99" s="338"/>
      <c r="Y99" s="338"/>
      <c r="Z99" s="338"/>
      <c r="AA99" s="338"/>
      <c r="AB99" s="338"/>
      <c r="AC99" s="338"/>
      <c r="AD99" s="338"/>
      <c r="AE99" s="338"/>
      <c r="AF99" s="338"/>
      <c r="AG99" s="338"/>
      <c r="AH99" s="338"/>
      <c r="AI99" s="338"/>
      <c r="AJ99" s="338"/>
      <c r="AK99" s="338"/>
      <c r="AL99" s="338"/>
      <c r="AM99" s="338"/>
      <c r="AN99" s="338"/>
      <c r="AO99" s="338"/>
      <c r="AP99" s="338"/>
      <c r="AQ99" s="338"/>
      <c r="AR99" s="338"/>
      <c r="AS99" s="338"/>
      <c r="AT99" s="338"/>
      <c r="AU99" s="338"/>
      <c r="AV99" s="338"/>
      <c r="AW99" s="338"/>
      <c r="AX99" s="338"/>
      <c r="AY99" s="338"/>
      <c r="AZ99" s="338"/>
      <c r="BA99" s="338"/>
      <c r="BB99" s="338"/>
      <c r="BC99" s="338"/>
      <c r="BD99" s="338"/>
      <c r="BE99" s="338"/>
      <c r="BF99" s="338"/>
      <c r="BG99" s="338"/>
      <c r="BH99" s="338"/>
      <c r="BI99" s="338"/>
      <c r="BJ99" s="338"/>
      <c r="BK99" s="338"/>
      <c r="BL99" s="338"/>
      <c r="BM99" s="338"/>
      <c r="BN99" s="338"/>
      <c r="BO99" s="338"/>
      <c r="BP99" s="338"/>
      <c r="BQ99" s="338"/>
      <c r="BR99" s="338"/>
      <c r="BS99" s="338"/>
      <c r="BT99" s="338"/>
      <c r="BU99" s="338"/>
      <c r="BV99" s="338"/>
      <c r="BW99" s="338"/>
      <c r="BX99" s="338"/>
      <c r="BY99" s="338"/>
      <c r="BZ99" s="338"/>
      <c r="CA99" s="338"/>
      <c r="CB99" s="338"/>
      <c r="CC99" s="338"/>
      <c r="CD99" s="338"/>
      <c r="CE99" s="338"/>
      <c r="CF99" s="338"/>
      <c r="CG99" s="338"/>
      <c r="CH99" s="338"/>
      <c r="CI99" s="338"/>
    </row>
    <row r="100" spans="1:87" ht="15.6" x14ac:dyDescent="0.3">
      <c r="A100" s="338"/>
      <c r="B100" s="338"/>
      <c r="C100" s="338"/>
      <c r="D100" s="338"/>
      <c r="E100" s="338"/>
      <c r="F100" s="338"/>
      <c r="G100" s="338"/>
      <c r="H100" s="338"/>
      <c r="I100" s="338"/>
      <c r="J100" s="338"/>
      <c r="K100" s="338"/>
      <c r="L100" s="338"/>
      <c r="M100" s="338"/>
      <c r="N100" s="338"/>
      <c r="O100" s="338"/>
      <c r="P100" s="338"/>
      <c r="Q100" s="338"/>
      <c r="R100" s="338"/>
      <c r="S100" s="338"/>
      <c r="T100" s="338"/>
      <c r="U100" s="338"/>
      <c r="V100" s="338"/>
      <c r="W100" s="338"/>
      <c r="X100" s="338"/>
      <c r="Y100" s="338"/>
      <c r="Z100" s="338"/>
      <c r="AA100" s="338"/>
      <c r="AB100" s="338"/>
      <c r="AC100" s="338"/>
      <c r="AD100" s="338"/>
      <c r="AE100" s="338"/>
      <c r="AF100" s="338"/>
      <c r="AG100" s="338"/>
      <c r="AH100" s="338"/>
      <c r="AI100" s="338"/>
      <c r="AJ100" s="338"/>
      <c r="AK100" s="338"/>
      <c r="AL100" s="338"/>
      <c r="AM100" s="338"/>
      <c r="AN100" s="338"/>
      <c r="AO100" s="338"/>
      <c r="AP100" s="338"/>
      <c r="AQ100" s="338"/>
      <c r="AR100" s="338"/>
      <c r="AS100" s="338"/>
      <c r="AT100" s="338"/>
      <c r="AU100" s="338"/>
      <c r="AV100" s="338"/>
      <c r="AW100" s="338"/>
      <c r="AX100" s="338"/>
      <c r="AY100" s="338"/>
      <c r="AZ100" s="338"/>
      <c r="BA100" s="338"/>
      <c r="BB100" s="338"/>
      <c r="BC100" s="338"/>
      <c r="BD100" s="338"/>
      <c r="BE100" s="338"/>
      <c r="BF100" s="338"/>
      <c r="BG100" s="338"/>
      <c r="BH100" s="338"/>
      <c r="BI100" s="338"/>
      <c r="BJ100" s="338"/>
      <c r="BK100" s="338"/>
      <c r="BL100" s="338"/>
      <c r="BM100" s="338"/>
      <c r="BN100" s="338"/>
      <c r="BO100" s="338"/>
      <c r="BP100" s="338"/>
      <c r="BQ100" s="338"/>
      <c r="BR100" s="338"/>
      <c r="BS100" s="338"/>
      <c r="BT100" s="338"/>
      <c r="BU100" s="338"/>
      <c r="BV100" s="338"/>
      <c r="BW100" s="338"/>
      <c r="BX100" s="338"/>
      <c r="BY100" s="338"/>
      <c r="BZ100" s="338"/>
      <c r="CA100" s="338"/>
      <c r="CB100" s="338"/>
      <c r="CC100" s="338"/>
      <c r="CD100" s="338"/>
      <c r="CE100" s="338"/>
      <c r="CF100" s="338"/>
      <c r="CG100" s="338"/>
      <c r="CH100" s="338"/>
      <c r="CI100" s="338"/>
    </row>
    <row r="101" spans="1:87" ht="15.6" x14ac:dyDescent="0.3">
      <c r="A101" s="338"/>
      <c r="B101" s="338"/>
      <c r="C101" s="338"/>
      <c r="D101" s="338"/>
      <c r="E101" s="338"/>
      <c r="F101" s="338"/>
      <c r="G101" s="338"/>
      <c r="H101" s="338"/>
      <c r="I101" s="338"/>
      <c r="J101" s="338"/>
      <c r="K101" s="338"/>
      <c r="L101" s="338"/>
      <c r="M101" s="338"/>
      <c r="N101" s="338"/>
      <c r="O101" s="338"/>
      <c r="P101" s="338"/>
      <c r="Q101" s="338"/>
      <c r="R101" s="338"/>
      <c r="S101" s="338"/>
      <c r="T101" s="338"/>
      <c r="U101" s="338"/>
      <c r="V101" s="338"/>
      <c r="W101" s="338"/>
      <c r="X101" s="338"/>
      <c r="Y101" s="338"/>
      <c r="Z101" s="338"/>
      <c r="AA101" s="338"/>
      <c r="AB101" s="338"/>
      <c r="AC101" s="338"/>
      <c r="AD101" s="338"/>
      <c r="AE101" s="338"/>
      <c r="AF101" s="338"/>
      <c r="AG101" s="338"/>
      <c r="AH101" s="338"/>
      <c r="AI101" s="338"/>
      <c r="AJ101" s="338"/>
      <c r="AK101" s="338"/>
      <c r="AL101" s="338"/>
      <c r="AM101" s="338"/>
      <c r="AN101" s="338"/>
      <c r="AO101" s="338"/>
      <c r="AP101" s="338"/>
      <c r="AQ101" s="338"/>
      <c r="AR101" s="338"/>
      <c r="AS101" s="338"/>
      <c r="AT101" s="338"/>
      <c r="AU101" s="338"/>
      <c r="AV101" s="338"/>
      <c r="AW101" s="338"/>
      <c r="AX101" s="338"/>
      <c r="AY101" s="338"/>
      <c r="AZ101" s="338"/>
      <c r="BA101" s="338"/>
      <c r="BB101" s="338"/>
      <c r="BC101" s="338"/>
      <c r="BD101" s="338"/>
      <c r="BE101" s="338"/>
      <c r="BF101" s="338"/>
      <c r="BG101" s="338"/>
      <c r="BH101" s="338"/>
      <c r="BI101" s="338"/>
      <c r="BJ101" s="338"/>
      <c r="BK101" s="338"/>
      <c r="BL101" s="338"/>
      <c r="BM101" s="338"/>
      <c r="BN101" s="338"/>
      <c r="BO101" s="338"/>
      <c r="BP101" s="338"/>
      <c r="BQ101" s="338"/>
      <c r="BR101" s="338"/>
      <c r="BS101" s="338"/>
      <c r="BT101" s="338"/>
      <c r="BU101" s="338"/>
      <c r="BV101" s="338"/>
      <c r="BW101" s="338"/>
      <c r="BX101" s="338"/>
      <c r="BY101" s="338"/>
      <c r="BZ101" s="338"/>
      <c r="CA101" s="338"/>
      <c r="CB101" s="338"/>
      <c r="CC101" s="338"/>
      <c r="CD101" s="338"/>
      <c r="CE101" s="338"/>
      <c r="CF101" s="338"/>
      <c r="CG101" s="338"/>
      <c r="CH101" s="338"/>
      <c r="CI101" s="338"/>
    </row>
    <row r="102" spans="1:87" ht="15.6" x14ac:dyDescent="0.3">
      <c r="A102" s="338"/>
      <c r="B102" s="338"/>
      <c r="C102" s="338"/>
      <c r="D102" s="338"/>
      <c r="E102" s="338"/>
      <c r="F102" s="338"/>
      <c r="G102" s="338"/>
      <c r="H102" s="338"/>
      <c r="I102" s="338"/>
      <c r="J102" s="338"/>
      <c r="K102" s="338"/>
      <c r="L102" s="338"/>
      <c r="M102" s="338"/>
      <c r="N102" s="338"/>
      <c r="O102" s="338"/>
      <c r="P102" s="338"/>
      <c r="Q102" s="338"/>
      <c r="R102" s="338"/>
      <c r="S102" s="338"/>
      <c r="T102" s="338"/>
      <c r="U102" s="338"/>
      <c r="V102" s="338"/>
      <c r="W102" s="338"/>
      <c r="X102" s="338"/>
      <c r="Y102" s="338"/>
      <c r="Z102" s="338"/>
      <c r="AA102" s="338"/>
      <c r="AB102" s="338"/>
      <c r="AC102" s="338"/>
      <c r="AD102" s="338"/>
      <c r="AE102" s="338"/>
      <c r="AF102" s="338"/>
      <c r="AG102" s="338"/>
      <c r="AH102" s="338"/>
      <c r="AI102" s="338"/>
      <c r="AJ102" s="338"/>
      <c r="AK102" s="338"/>
      <c r="AL102" s="338"/>
      <c r="AM102" s="338"/>
      <c r="AN102" s="338"/>
      <c r="AO102" s="338"/>
      <c r="AP102" s="338"/>
      <c r="AQ102" s="338"/>
      <c r="AR102" s="338"/>
      <c r="AS102" s="338"/>
      <c r="AT102" s="338"/>
      <c r="AU102" s="338"/>
      <c r="AV102" s="338"/>
      <c r="AW102" s="338"/>
      <c r="AX102" s="338"/>
      <c r="AY102" s="338"/>
      <c r="AZ102" s="338"/>
      <c r="BA102" s="338"/>
      <c r="BB102" s="338"/>
      <c r="BC102" s="338"/>
      <c r="BD102" s="338"/>
      <c r="BE102" s="338"/>
      <c r="BF102" s="338"/>
      <c r="BG102" s="338"/>
      <c r="BH102" s="338"/>
      <c r="BI102" s="338"/>
      <c r="BJ102" s="338"/>
      <c r="BK102" s="338"/>
      <c r="BL102" s="338"/>
      <c r="BM102" s="338"/>
      <c r="BN102" s="338"/>
      <c r="BO102" s="338"/>
      <c r="BP102" s="338"/>
      <c r="BQ102" s="338"/>
      <c r="BR102" s="338"/>
      <c r="BS102" s="338"/>
      <c r="BT102" s="338"/>
      <c r="BU102" s="338"/>
      <c r="BV102" s="338"/>
      <c r="BW102" s="338"/>
      <c r="BX102" s="338"/>
      <c r="BY102" s="338"/>
      <c r="BZ102" s="338"/>
      <c r="CA102" s="338"/>
      <c r="CB102" s="338"/>
      <c r="CC102" s="338"/>
      <c r="CD102" s="338"/>
      <c r="CE102" s="338"/>
      <c r="CF102" s="338"/>
      <c r="CG102" s="338"/>
      <c r="CH102" s="338"/>
      <c r="CI102" s="338"/>
    </row>
    <row r="103" spans="1:87" ht="15.6" x14ac:dyDescent="0.3">
      <c r="A103" s="338"/>
      <c r="B103" s="338"/>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8"/>
      <c r="AR103" s="338"/>
      <c r="AS103" s="338"/>
      <c r="AT103" s="338"/>
      <c r="AU103" s="338"/>
      <c r="AV103" s="338"/>
      <c r="AW103" s="338"/>
      <c r="AX103" s="338"/>
      <c r="AY103" s="338"/>
      <c r="AZ103" s="338"/>
      <c r="BA103" s="338"/>
      <c r="BB103" s="338"/>
      <c r="BC103" s="338"/>
      <c r="BD103" s="338"/>
      <c r="BE103" s="338"/>
      <c r="BF103" s="338"/>
      <c r="BG103" s="338"/>
      <c r="BH103" s="338"/>
      <c r="BI103" s="338"/>
      <c r="BJ103" s="338"/>
      <c r="BK103" s="338"/>
      <c r="BL103" s="338"/>
      <c r="BM103" s="338"/>
      <c r="BN103" s="338"/>
      <c r="BO103" s="338"/>
      <c r="BP103" s="338"/>
      <c r="BQ103" s="338"/>
      <c r="BR103" s="338"/>
      <c r="BS103" s="338"/>
      <c r="BT103" s="338"/>
      <c r="BU103" s="338"/>
      <c r="BV103" s="338"/>
      <c r="BW103" s="338"/>
      <c r="BX103" s="338"/>
      <c r="BY103" s="338"/>
      <c r="BZ103" s="338"/>
      <c r="CA103" s="338"/>
      <c r="CB103" s="338"/>
      <c r="CC103" s="338"/>
      <c r="CD103" s="338"/>
      <c r="CE103" s="338"/>
      <c r="CF103" s="338"/>
      <c r="CG103" s="338"/>
      <c r="CH103" s="338"/>
      <c r="CI103" s="338"/>
    </row>
    <row r="104" spans="1:87" ht="15.6" x14ac:dyDescent="0.3">
      <c r="A104" s="338"/>
      <c r="B104" s="338"/>
      <c r="C104" s="338"/>
      <c r="D104" s="338"/>
      <c r="E104" s="338"/>
      <c r="F104" s="338"/>
      <c r="G104" s="338"/>
      <c r="H104" s="338"/>
      <c r="I104" s="338"/>
      <c r="J104" s="338"/>
      <c r="K104" s="338"/>
      <c r="L104" s="338"/>
      <c r="M104" s="338"/>
      <c r="N104" s="338"/>
      <c r="O104" s="338"/>
      <c r="P104" s="338"/>
      <c r="Q104" s="338"/>
      <c r="R104" s="338"/>
      <c r="S104" s="338"/>
      <c r="T104" s="338"/>
      <c r="U104" s="338"/>
      <c r="V104" s="338"/>
      <c r="W104" s="338"/>
      <c r="X104" s="338"/>
      <c r="Y104" s="338"/>
      <c r="Z104" s="338"/>
      <c r="AA104" s="338"/>
      <c r="AB104" s="338"/>
      <c r="AC104" s="338"/>
      <c r="AD104" s="338"/>
      <c r="AE104" s="338"/>
      <c r="AF104" s="338"/>
      <c r="AG104" s="338"/>
      <c r="AH104" s="338"/>
      <c r="AI104" s="338"/>
      <c r="AJ104" s="338"/>
      <c r="AK104" s="338"/>
      <c r="AL104" s="338"/>
      <c r="AM104" s="338"/>
      <c r="AN104" s="338"/>
      <c r="AO104" s="338"/>
      <c r="AP104" s="338"/>
      <c r="AQ104" s="338"/>
      <c r="AR104" s="338"/>
      <c r="AS104" s="338"/>
      <c r="AT104" s="338"/>
      <c r="AU104" s="338"/>
      <c r="AV104" s="338"/>
      <c r="AW104" s="338"/>
      <c r="AX104" s="338"/>
      <c r="AY104" s="338"/>
      <c r="AZ104" s="338"/>
      <c r="BA104" s="338"/>
      <c r="BB104" s="338"/>
      <c r="BC104" s="338"/>
      <c r="BD104" s="338"/>
      <c r="BE104" s="338"/>
      <c r="BF104" s="338"/>
      <c r="BG104" s="338"/>
      <c r="BH104" s="338"/>
      <c r="BI104" s="338"/>
      <c r="BJ104" s="338"/>
      <c r="BK104" s="338"/>
      <c r="BL104" s="338"/>
      <c r="BM104" s="338"/>
      <c r="BN104" s="338"/>
      <c r="BO104" s="338"/>
      <c r="BP104" s="338"/>
      <c r="BQ104" s="338"/>
      <c r="BR104" s="338"/>
      <c r="BS104" s="338"/>
      <c r="BT104" s="338"/>
      <c r="BU104" s="338"/>
      <c r="BV104" s="338"/>
      <c r="BW104" s="338"/>
      <c r="BX104" s="338"/>
      <c r="BY104" s="338"/>
      <c r="BZ104" s="338"/>
      <c r="CA104" s="338"/>
      <c r="CB104" s="338"/>
      <c r="CC104" s="338"/>
      <c r="CD104" s="338"/>
      <c r="CE104" s="338"/>
      <c r="CF104" s="338"/>
      <c r="CG104" s="338"/>
      <c r="CH104" s="338"/>
      <c r="CI104" s="338"/>
    </row>
    <row r="105" spans="1:87" ht="15.6" x14ac:dyDescent="0.3">
      <c r="A105" s="338"/>
      <c r="B105" s="338"/>
      <c r="C105" s="338"/>
      <c r="D105" s="338"/>
      <c r="E105" s="338"/>
      <c r="F105" s="338"/>
      <c r="G105" s="338"/>
      <c r="H105" s="338"/>
      <c r="I105" s="338"/>
      <c r="J105" s="338"/>
      <c r="K105" s="338"/>
      <c r="L105" s="338"/>
      <c r="M105" s="338"/>
      <c r="N105" s="338"/>
      <c r="O105" s="338"/>
      <c r="P105" s="338"/>
      <c r="Q105" s="338"/>
      <c r="R105" s="338"/>
      <c r="S105" s="338"/>
      <c r="T105" s="338"/>
      <c r="U105" s="338"/>
      <c r="V105" s="338"/>
      <c r="W105" s="338"/>
      <c r="X105" s="338"/>
      <c r="Y105" s="338"/>
      <c r="Z105" s="338"/>
      <c r="AA105" s="338"/>
      <c r="AB105" s="338"/>
      <c r="AC105" s="338"/>
      <c r="AD105" s="338"/>
      <c r="AE105" s="338"/>
      <c r="AF105" s="338"/>
      <c r="AG105" s="338"/>
      <c r="AH105" s="338"/>
      <c r="AI105" s="338"/>
      <c r="AJ105" s="338"/>
      <c r="AK105" s="338"/>
      <c r="AL105" s="338"/>
      <c r="AM105" s="338"/>
      <c r="AN105" s="338"/>
      <c r="AO105" s="338"/>
      <c r="AP105" s="338"/>
      <c r="AQ105" s="338"/>
      <c r="AR105" s="338"/>
      <c r="AS105" s="338"/>
      <c r="AT105" s="338"/>
      <c r="AU105" s="338"/>
      <c r="AV105" s="338"/>
      <c r="AW105" s="338"/>
      <c r="AX105" s="338"/>
      <c r="AY105" s="338"/>
      <c r="AZ105" s="338"/>
      <c r="BA105" s="338"/>
      <c r="BB105" s="338"/>
      <c r="BC105" s="338"/>
      <c r="BD105" s="338"/>
      <c r="BE105" s="338"/>
      <c r="BF105" s="338"/>
      <c r="BG105" s="338"/>
      <c r="BH105" s="338"/>
      <c r="BI105" s="338"/>
      <c r="BJ105" s="338"/>
      <c r="BK105" s="338"/>
      <c r="BL105" s="338"/>
      <c r="BM105" s="338"/>
      <c r="BN105" s="338"/>
      <c r="BO105" s="338"/>
      <c r="BP105" s="338"/>
      <c r="BQ105" s="338"/>
      <c r="BR105" s="338"/>
      <c r="BS105" s="338"/>
      <c r="BT105" s="338"/>
      <c r="BU105" s="338"/>
      <c r="BV105" s="338"/>
      <c r="BW105" s="338"/>
      <c r="BX105" s="338"/>
      <c r="BY105" s="338"/>
      <c r="BZ105" s="338"/>
      <c r="CA105" s="338"/>
      <c r="CB105" s="338"/>
      <c r="CC105" s="338"/>
      <c r="CD105" s="338"/>
      <c r="CE105" s="338"/>
      <c r="CF105" s="338"/>
      <c r="CG105" s="338"/>
      <c r="CH105" s="338"/>
      <c r="CI105" s="338"/>
    </row>
    <row r="106" spans="1:87" ht="15.6" x14ac:dyDescent="0.3">
      <c r="A106" s="338"/>
      <c r="B106" s="338"/>
      <c r="C106" s="338"/>
      <c r="D106" s="338"/>
      <c r="E106" s="338"/>
      <c r="F106" s="338"/>
      <c r="G106" s="338"/>
      <c r="H106" s="338"/>
      <c r="I106" s="338"/>
      <c r="J106" s="338"/>
      <c r="K106" s="338"/>
      <c r="L106" s="338"/>
      <c r="M106" s="338"/>
      <c r="N106" s="338"/>
      <c r="O106" s="338"/>
      <c r="P106" s="338"/>
      <c r="Q106" s="338"/>
      <c r="R106" s="338"/>
      <c r="S106" s="338"/>
      <c r="T106" s="338"/>
      <c r="U106" s="338"/>
      <c r="V106" s="338"/>
      <c r="W106" s="338"/>
      <c r="X106" s="338"/>
      <c r="Y106" s="338"/>
      <c r="Z106" s="338"/>
      <c r="AA106" s="338"/>
      <c r="AB106" s="338"/>
      <c r="AC106" s="338"/>
      <c r="AD106" s="338"/>
      <c r="AE106" s="338"/>
      <c r="AF106" s="338"/>
      <c r="AG106" s="338"/>
      <c r="AH106" s="338"/>
      <c r="AI106" s="338"/>
      <c r="AJ106" s="338"/>
      <c r="AK106" s="338"/>
      <c r="AL106" s="338"/>
      <c r="AM106" s="338"/>
      <c r="AN106" s="338"/>
      <c r="AO106" s="338"/>
      <c r="AP106" s="338"/>
      <c r="AQ106" s="338"/>
      <c r="AR106" s="338"/>
      <c r="AS106" s="338"/>
      <c r="AT106" s="338"/>
      <c r="AU106" s="338"/>
      <c r="AV106" s="338"/>
      <c r="AW106" s="338"/>
      <c r="AX106" s="338"/>
      <c r="AY106" s="338"/>
      <c r="AZ106" s="338"/>
      <c r="BA106" s="338"/>
      <c r="BB106" s="338"/>
      <c r="BC106" s="338"/>
      <c r="BD106" s="338"/>
      <c r="BE106" s="338"/>
      <c r="BF106" s="338"/>
      <c r="BG106" s="338"/>
      <c r="BH106" s="338"/>
      <c r="BI106" s="338"/>
      <c r="BJ106" s="338"/>
      <c r="BK106" s="338"/>
      <c r="BL106" s="338"/>
      <c r="BM106" s="338"/>
      <c r="BN106" s="338"/>
      <c r="BO106" s="338"/>
      <c r="BP106" s="338"/>
      <c r="BQ106" s="338"/>
      <c r="BR106" s="338"/>
      <c r="BS106" s="338"/>
      <c r="BT106" s="338"/>
      <c r="BU106" s="338"/>
      <c r="BV106" s="338"/>
      <c r="BW106" s="338"/>
      <c r="BX106" s="338"/>
      <c r="BY106" s="338"/>
      <c r="BZ106" s="338"/>
      <c r="CA106" s="338"/>
      <c r="CB106" s="338"/>
      <c r="CC106" s="338"/>
      <c r="CD106" s="338"/>
      <c r="CE106" s="338"/>
      <c r="CF106" s="338"/>
      <c r="CG106" s="338"/>
      <c r="CH106" s="338"/>
      <c r="CI106" s="338"/>
    </row>
    <row r="107" spans="1:87" ht="15.6" x14ac:dyDescent="0.3">
      <c r="A107" s="338"/>
      <c r="B107" s="338"/>
      <c r="C107" s="338"/>
      <c r="D107" s="338"/>
      <c r="E107" s="338"/>
      <c r="F107" s="338"/>
      <c r="G107" s="338"/>
      <c r="H107" s="338"/>
      <c r="I107" s="338"/>
      <c r="J107" s="338"/>
      <c r="K107" s="338"/>
      <c r="L107" s="338"/>
      <c r="M107" s="338"/>
      <c r="N107" s="338"/>
      <c r="O107" s="338"/>
      <c r="P107" s="338"/>
      <c r="Q107" s="338"/>
      <c r="R107" s="338"/>
      <c r="S107" s="338"/>
      <c r="T107" s="338"/>
      <c r="U107" s="338"/>
      <c r="V107" s="338"/>
      <c r="W107" s="338"/>
      <c r="X107" s="338"/>
      <c r="Y107" s="338"/>
      <c r="Z107" s="338"/>
      <c r="AA107" s="338"/>
      <c r="AB107" s="338"/>
      <c r="AC107" s="338"/>
      <c r="AD107" s="338"/>
      <c r="AE107" s="338"/>
      <c r="AF107" s="338"/>
      <c r="AG107" s="338"/>
      <c r="AH107" s="338"/>
      <c r="AI107" s="338"/>
      <c r="AJ107" s="338"/>
      <c r="AK107" s="338"/>
      <c r="AL107" s="338"/>
      <c r="AM107" s="338"/>
      <c r="AN107" s="338"/>
      <c r="AO107" s="338"/>
      <c r="AP107" s="338"/>
      <c r="AQ107" s="338"/>
      <c r="AR107" s="338"/>
      <c r="AS107" s="338"/>
      <c r="AT107" s="338"/>
      <c r="AU107" s="338"/>
      <c r="AV107" s="338"/>
      <c r="AW107" s="338"/>
      <c r="AX107" s="338"/>
      <c r="AY107" s="338"/>
      <c r="AZ107" s="338"/>
      <c r="BA107" s="338"/>
      <c r="BB107" s="338"/>
      <c r="BC107" s="338"/>
      <c r="BD107" s="338"/>
      <c r="BE107" s="338"/>
      <c r="BF107" s="338"/>
      <c r="BG107" s="338"/>
      <c r="BH107" s="338"/>
      <c r="BI107" s="338"/>
      <c r="BJ107" s="338"/>
      <c r="BK107" s="338"/>
      <c r="BL107" s="338"/>
      <c r="BM107" s="338"/>
      <c r="BN107" s="338"/>
      <c r="BO107" s="338"/>
      <c r="BP107" s="338"/>
      <c r="BQ107" s="338"/>
      <c r="BR107" s="338"/>
      <c r="BS107" s="338"/>
      <c r="BT107" s="338"/>
      <c r="BU107" s="338"/>
      <c r="BV107" s="338"/>
      <c r="BW107" s="338"/>
      <c r="BX107" s="338"/>
      <c r="BY107" s="338"/>
      <c r="BZ107" s="338"/>
      <c r="CA107" s="338"/>
      <c r="CB107" s="338"/>
      <c r="CC107" s="338"/>
      <c r="CD107" s="338"/>
      <c r="CE107" s="338"/>
      <c r="CF107" s="338"/>
      <c r="CG107" s="338"/>
      <c r="CH107" s="338"/>
      <c r="CI107" s="338"/>
    </row>
    <row r="108" spans="1:87" ht="15.6" x14ac:dyDescent="0.3">
      <c r="A108" s="338"/>
      <c r="B108" s="338"/>
      <c r="C108" s="338"/>
      <c r="D108" s="338"/>
      <c r="E108" s="338"/>
      <c r="F108" s="338"/>
      <c r="G108" s="338"/>
      <c r="H108" s="338"/>
      <c r="I108" s="338"/>
      <c r="J108" s="338"/>
      <c r="K108" s="338"/>
      <c r="L108" s="338"/>
      <c r="M108" s="338"/>
      <c r="N108" s="338"/>
      <c r="O108" s="338"/>
      <c r="P108" s="338"/>
      <c r="Q108" s="338"/>
      <c r="R108" s="338"/>
      <c r="S108" s="338"/>
      <c r="T108" s="338"/>
      <c r="U108" s="338"/>
      <c r="V108" s="338"/>
      <c r="W108" s="338"/>
      <c r="X108" s="338"/>
      <c r="Y108" s="338"/>
      <c r="Z108" s="338"/>
      <c r="AA108" s="338"/>
      <c r="AB108" s="338"/>
      <c r="AC108" s="338"/>
      <c r="AD108" s="338"/>
      <c r="AE108" s="338"/>
      <c r="AF108" s="338"/>
      <c r="AG108" s="338"/>
      <c r="AH108" s="338"/>
      <c r="AI108" s="338"/>
      <c r="AJ108" s="338"/>
      <c r="AK108" s="338"/>
      <c r="AL108" s="338"/>
      <c r="AM108" s="338"/>
      <c r="AN108" s="338"/>
      <c r="AO108" s="338"/>
      <c r="AP108" s="338"/>
      <c r="AQ108" s="338"/>
      <c r="AR108" s="338"/>
      <c r="AS108" s="338"/>
      <c r="AT108" s="338"/>
      <c r="AU108" s="338"/>
      <c r="AV108" s="338"/>
      <c r="AW108" s="338"/>
      <c r="AX108" s="338"/>
      <c r="AY108" s="338"/>
      <c r="AZ108" s="338"/>
      <c r="BA108" s="338"/>
      <c r="BB108" s="338"/>
      <c r="BC108" s="338"/>
      <c r="BD108" s="338"/>
      <c r="BE108" s="338"/>
      <c r="BF108" s="338"/>
      <c r="BG108" s="338"/>
      <c r="BH108" s="338"/>
      <c r="BI108" s="338"/>
      <c r="BJ108" s="338"/>
      <c r="BK108" s="338"/>
      <c r="BL108" s="338"/>
      <c r="BM108" s="338"/>
      <c r="BN108" s="338"/>
      <c r="BO108" s="338"/>
      <c r="BP108" s="338"/>
      <c r="BQ108" s="338"/>
      <c r="BR108" s="338"/>
      <c r="BS108" s="338"/>
      <c r="BT108" s="338"/>
      <c r="BU108" s="338"/>
      <c r="BV108" s="338"/>
      <c r="BW108" s="338"/>
      <c r="BX108" s="338"/>
      <c r="BY108" s="338"/>
      <c r="BZ108" s="338"/>
      <c r="CA108" s="338"/>
      <c r="CB108" s="338"/>
      <c r="CC108" s="338"/>
      <c r="CD108" s="338"/>
      <c r="CE108" s="338"/>
      <c r="CF108" s="338"/>
      <c r="CG108" s="338"/>
      <c r="CH108" s="338"/>
      <c r="CI108" s="338"/>
    </row>
    <row r="109" spans="1:87" ht="15.6" x14ac:dyDescent="0.3">
      <c r="A109" s="338"/>
      <c r="B109" s="338"/>
      <c r="C109" s="338"/>
      <c r="D109" s="338"/>
      <c r="E109" s="338"/>
      <c r="F109" s="338"/>
      <c r="G109" s="338"/>
      <c r="H109" s="338"/>
      <c r="I109" s="338"/>
      <c r="J109" s="338"/>
      <c r="K109" s="338"/>
      <c r="L109" s="338"/>
      <c r="M109" s="338"/>
      <c r="N109" s="338"/>
      <c r="O109" s="338"/>
      <c r="P109" s="338"/>
      <c r="Q109" s="338"/>
      <c r="R109" s="338"/>
      <c r="S109" s="338"/>
      <c r="T109" s="338"/>
      <c r="U109" s="338"/>
      <c r="V109" s="338"/>
      <c r="W109" s="338"/>
      <c r="X109" s="338"/>
      <c r="Y109" s="338"/>
      <c r="Z109" s="338"/>
      <c r="AA109" s="338"/>
      <c r="AB109" s="338"/>
      <c r="AC109" s="338"/>
      <c r="AD109" s="338"/>
      <c r="AE109" s="338"/>
      <c r="AF109" s="338"/>
      <c r="AG109" s="338"/>
      <c r="AH109" s="338"/>
      <c r="AI109" s="338"/>
      <c r="AJ109" s="338"/>
      <c r="AK109" s="338"/>
      <c r="AL109" s="338"/>
      <c r="AM109" s="338"/>
      <c r="AN109" s="338"/>
      <c r="AO109" s="338"/>
      <c r="AP109" s="338"/>
      <c r="AQ109" s="338"/>
      <c r="AR109" s="338"/>
      <c r="AS109" s="338"/>
      <c r="AT109" s="338"/>
      <c r="AU109" s="338"/>
      <c r="AV109" s="338"/>
      <c r="AW109" s="338"/>
      <c r="AX109" s="338"/>
      <c r="AY109" s="338"/>
      <c r="AZ109" s="338"/>
      <c r="BA109" s="338"/>
      <c r="BB109" s="338"/>
      <c r="BC109" s="338"/>
      <c r="BD109" s="338"/>
      <c r="BE109" s="338"/>
      <c r="BF109" s="338"/>
      <c r="BG109" s="338"/>
      <c r="BH109" s="338"/>
      <c r="BI109" s="338"/>
      <c r="BJ109" s="338"/>
      <c r="BK109" s="338"/>
      <c r="BL109" s="338"/>
      <c r="BM109" s="338"/>
      <c r="BN109" s="338"/>
      <c r="BO109" s="338"/>
      <c r="BP109" s="338"/>
      <c r="BQ109" s="338"/>
      <c r="BR109" s="338"/>
      <c r="BS109" s="338"/>
      <c r="BT109" s="338"/>
      <c r="BU109" s="338"/>
      <c r="BV109" s="338"/>
      <c r="BW109" s="338"/>
      <c r="BX109" s="338"/>
      <c r="BY109" s="338"/>
      <c r="BZ109" s="338"/>
      <c r="CA109" s="338"/>
      <c r="CB109" s="338"/>
      <c r="CC109" s="338"/>
      <c r="CD109" s="338"/>
      <c r="CE109" s="338"/>
      <c r="CF109" s="338"/>
      <c r="CG109" s="338"/>
      <c r="CH109" s="338"/>
      <c r="CI109" s="338"/>
    </row>
    <row r="110" spans="1:87" ht="15.6" x14ac:dyDescent="0.3">
      <c r="A110" s="338"/>
      <c r="B110" s="338"/>
      <c r="C110" s="338"/>
      <c r="D110" s="338"/>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8"/>
      <c r="AM110" s="338"/>
      <c r="AN110" s="338"/>
      <c r="AO110" s="338"/>
      <c r="AP110" s="338"/>
      <c r="AQ110" s="338"/>
      <c r="AR110" s="338"/>
      <c r="AS110" s="338"/>
      <c r="AT110" s="338"/>
      <c r="AU110" s="338"/>
      <c r="AV110" s="338"/>
      <c r="AW110" s="338"/>
      <c r="AX110" s="338"/>
      <c r="AY110" s="338"/>
      <c r="AZ110" s="338"/>
      <c r="BA110" s="338"/>
      <c r="BB110" s="338"/>
      <c r="BC110" s="338"/>
      <c r="BD110" s="338"/>
      <c r="BE110" s="338"/>
      <c r="BF110" s="338"/>
      <c r="BG110" s="338"/>
      <c r="BH110" s="338"/>
      <c r="BI110" s="338"/>
      <c r="BJ110" s="338"/>
      <c r="BK110" s="338"/>
      <c r="BL110" s="338"/>
      <c r="BM110" s="338"/>
      <c r="BN110" s="338"/>
      <c r="BO110" s="338"/>
      <c r="BP110" s="338"/>
      <c r="BQ110" s="338"/>
      <c r="BR110" s="338"/>
      <c r="BS110" s="338"/>
      <c r="BT110" s="338"/>
      <c r="BU110" s="338"/>
      <c r="BV110" s="338"/>
      <c r="BW110" s="338"/>
      <c r="BX110" s="338"/>
      <c r="BY110" s="338"/>
      <c r="BZ110" s="338"/>
      <c r="CA110" s="338"/>
      <c r="CB110" s="338"/>
      <c r="CC110" s="338"/>
      <c r="CD110" s="338"/>
      <c r="CE110" s="338"/>
      <c r="CF110" s="338"/>
      <c r="CG110" s="338"/>
      <c r="CH110" s="338"/>
      <c r="CI110" s="338"/>
    </row>
    <row r="111" spans="1:87" ht="15.6" x14ac:dyDescent="0.3">
      <c r="A111" s="338"/>
      <c r="B111" s="338"/>
      <c r="C111" s="338"/>
      <c r="D111" s="338"/>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8"/>
      <c r="AM111" s="338"/>
      <c r="AN111" s="338"/>
      <c r="AO111" s="338"/>
      <c r="AP111" s="338"/>
      <c r="AQ111" s="338"/>
      <c r="AR111" s="338"/>
      <c r="AS111" s="338"/>
      <c r="AT111" s="338"/>
      <c r="AU111" s="338"/>
      <c r="AV111" s="338"/>
      <c r="AW111" s="338"/>
      <c r="AX111" s="338"/>
      <c r="AY111" s="338"/>
      <c r="AZ111" s="338"/>
      <c r="BA111" s="338"/>
      <c r="BB111" s="338"/>
      <c r="BC111" s="338"/>
      <c r="BD111" s="338"/>
      <c r="BE111" s="338"/>
      <c r="BF111" s="338"/>
      <c r="BG111" s="338"/>
      <c r="BH111" s="338"/>
      <c r="BI111" s="338"/>
      <c r="BJ111" s="338"/>
      <c r="BK111" s="338"/>
      <c r="BL111" s="338"/>
      <c r="BM111" s="338"/>
      <c r="BN111" s="338"/>
      <c r="BO111" s="338"/>
      <c r="BP111" s="338"/>
      <c r="BQ111" s="338"/>
      <c r="BR111" s="338"/>
      <c r="BS111" s="338"/>
      <c r="BT111" s="338"/>
      <c r="BU111" s="338"/>
      <c r="BV111" s="338"/>
      <c r="BW111" s="338"/>
      <c r="BX111" s="338"/>
      <c r="BY111" s="338"/>
      <c r="BZ111" s="338"/>
      <c r="CA111" s="338"/>
      <c r="CB111" s="338"/>
      <c r="CC111" s="338"/>
      <c r="CD111" s="338"/>
      <c r="CE111" s="338"/>
      <c r="CF111" s="338"/>
      <c r="CG111" s="338"/>
      <c r="CH111" s="338"/>
      <c r="CI111" s="338"/>
    </row>
    <row r="112" spans="1:87" ht="15.6" x14ac:dyDescent="0.3">
      <c r="A112" s="338"/>
      <c r="B112" s="338"/>
      <c r="C112" s="338"/>
      <c r="D112" s="338"/>
      <c r="E112" s="338"/>
      <c r="F112" s="338"/>
      <c r="G112" s="338"/>
      <c r="H112" s="338"/>
      <c r="I112" s="338"/>
      <c r="J112" s="338"/>
      <c r="K112" s="338"/>
      <c r="L112" s="338"/>
      <c r="M112" s="338"/>
      <c r="N112" s="338"/>
      <c r="O112" s="338"/>
      <c r="P112" s="338"/>
      <c r="Q112" s="338"/>
      <c r="R112" s="338"/>
      <c r="S112" s="338"/>
      <c r="T112" s="338"/>
      <c r="U112" s="338"/>
      <c r="V112" s="338"/>
      <c r="W112" s="338"/>
      <c r="X112" s="338"/>
      <c r="Y112" s="338"/>
      <c r="Z112" s="338"/>
      <c r="AA112" s="338"/>
      <c r="AB112" s="338"/>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38"/>
      <c r="AY112" s="338"/>
      <c r="AZ112" s="338"/>
      <c r="BA112" s="338"/>
      <c r="BB112" s="338"/>
      <c r="BC112" s="338"/>
      <c r="BD112" s="338"/>
      <c r="BE112" s="338"/>
      <c r="BF112" s="338"/>
      <c r="BG112" s="338"/>
      <c r="BH112" s="338"/>
      <c r="BI112" s="338"/>
      <c r="BJ112" s="338"/>
      <c r="BK112" s="338"/>
      <c r="BL112" s="338"/>
      <c r="BM112" s="338"/>
      <c r="BN112" s="338"/>
      <c r="BO112" s="338"/>
      <c r="BP112" s="338"/>
      <c r="BQ112" s="338"/>
      <c r="BR112" s="338"/>
      <c r="BS112" s="338"/>
      <c r="BT112" s="338"/>
      <c r="BU112" s="338"/>
      <c r="BV112" s="338"/>
      <c r="BW112" s="338"/>
      <c r="BX112" s="338"/>
      <c r="BY112" s="338"/>
      <c r="BZ112" s="338"/>
      <c r="CA112" s="338"/>
      <c r="CB112" s="338"/>
      <c r="CC112" s="338"/>
      <c r="CD112" s="338"/>
      <c r="CE112" s="338"/>
      <c r="CF112" s="338"/>
      <c r="CG112" s="338"/>
      <c r="CH112" s="338"/>
      <c r="CI112" s="338"/>
    </row>
    <row r="113" spans="1:87" ht="15.6" x14ac:dyDescent="0.3">
      <c r="A113" s="338"/>
      <c r="B113" s="338"/>
      <c r="C113" s="338"/>
      <c r="D113" s="338"/>
      <c r="E113" s="338"/>
      <c r="F113" s="338"/>
      <c r="G113" s="338"/>
      <c r="H113" s="338"/>
      <c r="I113" s="338"/>
      <c r="J113" s="338"/>
      <c r="K113" s="338"/>
      <c r="L113" s="338"/>
      <c r="M113" s="338"/>
      <c r="N113" s="338"/>
      <c r="O113" s="338"/>
      <c r="P113" s="338"/>
      <c r="Q113" s="338"/>
      <c r="R113" s="338"/>
      <c r="S113" s="338"/>
      <c r="T113" s="338"/>
      <c r="U113" s="338"/>
      <c r="V113" s="338"/>
      <c r="W113" s="338"/>
      <c r="X113" s="338"/>
      <c r="Y113" s="338"/>
      <c r="Z113" s="338"/>
      <c r="AA113" s="338"/>
      <c r="AB113" s="338"/>
      <c r="AC113" s="338"/>
      <c r="AD113" s="338"/>
      <c r="AE113" s="338"/>
      <c r="AF113" s="338"/>
      <c r="AG113" s="338"/>
      <c r="AH113" s="338"/>
      <c r="AI113" s="338"/>
      <c r="AJ113" s="338"/>
      <c r="AK113" s="338"/>
      <c r="AL113" s="338"/>
      <c r="AM113" s="338"/>
      <c r="AN113" s="338"/>
      <c r="AO113" s="338"/>
      <c r="AP113" s="338"/>
      <c r="AQ113" s="338"/>
      <c r="AR113" s="338"/>
      <c r="AS113" s="338"/>
      <c r="AT113" s="338"/>
      <c r="AU113" s="338"/>
      <c r="AV113" s="338"/>
      <c r="AW113" s="338"/>
      <c r="AX113" s="338"/>
      <c r="AY113" s="338"/>
      <c r="AZ113" s="338"/>
      <c r="BA113" s="338"/>
      <c r="BB113" s="338"/>
      <c r="BC113" s="338"/>
      <c r="BD113" s="338"/>
      <c r="BE113" s="338"/>
      <c r="BF113" s="338"/>
      <c r="BG113" s="338"/>
      <c r="BH113" s="338"/>
      <c r="BI113" s="338"/>
      <c r="BJ113" s="338"/>
      <c r="BK113" s="338"/>
      <c r="BL113" s="338"/>
      <c r="BM113" s="338"/>
      <c r="BN113" s="338"/>
      <c r="BO113" s="338"/>
      <c r="BP113" s="338"/>
      <c r="BQ113" s="338"/>
      <c r="BR113" s="338"/>
      <c r="BS113" s="338"/>
      <c r="BT113" s="338"/>
      <c r="BU113" s="338"/>
      <c r="BV113" s="338"/>
      <c r="BW113" s="338"/>
      <c r="BX113" s="338"/>
      <c r="BY113" s="338"/>
      <c r="BZ113" s="338"/>
      <c r="CA113" s="338"/>
      <c r="CB113" s="338"/>
      <c r="CC113" s="338"/>
      <c r="CD113" s="338"/>
      <c r="CE113" s="338"/>
      <c r="CF113" s="338"/>
      <c r="CG113" s="338"/>
      <c r="CH113" s="338"/>
      <c r="CI113" s="338"/>
    </row>
    <row r="114" spans="1:87" ht="15.6" x14ac:dyDescent="0.3">
      <c r="A114" s="338"/>
      <c r="B114" s="338"/>
      <c r="C114" s="338"/>
      <c r="D114" s="338"/>
      <c r="E114" s="338"/>
      <c r="F114" s="338"/>
      <c r="G114" s="338"/>
      <c r="H114" s="338"/>
      <c r="I114" s="338"/>
      <c r="J114" s="338"/>
      <c r="K114" s="338"/>
      <c r="L114" s="338"/>
      <c r="M114" s="338"/>
      <c r="N114" s="338"/>
      <c r="O114" s="338"/>
      <c r="P114" s="338"/>
      <c r="Q114" s="338"/>
      <c r="R114" s="338"/>
      <c r="S114" s="338"/>
      <c r="T114" s="338"/>
      <c r="U114" s="338"/>
      <c r="V114" s="338"/>
      <c r="W114" s="338"/>
      <c r="X114" s="338"/>
      <c r="Y114" s="338"/>
      <c r="Z114" s="338"/>
      <c r="AA114" s="338"/>
      <c r="AB114" s="338"/>
      <c r="AC114" s="338"/>
      <c r="AD114" s="338"/>
      <c r="AE114" s="338"/>
      <c r="AF114" s="338"/>
      <c r="AG114" s="338"/>
      <c r="AH114" s="338"/>
      <c r="AI114" s="338"/>
      <c r="AJ114" s="338"/>
      <c r="AK114" s="338"/>
      <c r="AL114" s="338"/>
      <c r="AM114" s="338"/>
      <c r="AN114" s="338"/>
      <c r="AO114" s="338"/>
      <c r="AP114" s="338"/>
      <c r="AQ114" s="338"/>
      <c r="AR114" s="338"/>
      <c r="AS114" s="338"/>
      <c r="AT114" s="338"/>
      <c r="AU114" s="338"/>
      <c r="AV114" s="338"/>
      <c r="AW114" s="338"/>
      <c r="AX114" s="338"/>
      <c r="AY114" s="338"/>
      <c r="AZ114" s="338"/>
      <c r="BA114" s="338"/>
      <c r="BB114" s="338"/>
      <c r="BC114" s="338"/>
      <c r="BD114" s="338"/>
      <c r="BE114" s="338"/>
      <c r="BF114" s="338"/>
      <c r="BG114" s="338"/>
      <c r="BH114" s="338"/>
      <c r="BI114" s="338"/>
      <c r="BJ114" s="338"/>
      <c r="BK114" s="338"/>
      <c r="BL114" s="338"/>
      <c r="BM114" s="338"/>
      <c r="BN114" s="338"/>
      <c r="BO114" s="338"/>
      <c r="BP114" s="338"/>
      <c r="BQ114" s="338"/>
      <c r="BR114" s="338"/>
      <c r="BS114" s="338"/>
      <c r="BT114" s="338"/>
      <c r="BU114" s="338"/>
      <c r="BV114" s="338"/>
      <c r="BW114" s="338"/>
      <c r="BX114" s="338"/>
      <c r="BY114" s="338"/>
      <c r="BZ114" s="338"/>
      <c r="CA114" s="338"/>
      <c r="CB114" s="338"/>
      <c r="CC114" s="338"/>
      <c r="CD114" s="338"/>
      <c r="CE114" s="338"/>
      <c r="CF114" s="338"/>
      <c r="CG114" s="338"/>
      <c r="CH114" s="338"/>
      <c r="CI114" s="338"/>
    </row>
    <row r="115" spans="1:87" ht="15.6" x14ac:dyDescent="0.3">
      <c r="A115" s="338"/>
      <c r="B115" s="338"/>
      <c r="C115" s="338"/>
      <c r="D115" s="338"/>
      <c r="E115" s="338"/>
      <c r="F115" s="338"/>
      <c r="G115" s="338"/>
      <c r="H115" s="338"/>
      <c r="I115" s="338"/>
      <c r="J115" s="338"/>
      <c r="K115" s="338"/>
      <c r="L115" s="338"/>
      <c r="M115" s="338"/>
      <c r="N115" s="338"/>
      <c r="O115" s="338"/>
      <c r="P115" s="338"/>
      <c r="Q115" s="338"/>
      <c r="R115" s="338"/>
      <c r="S115" s="338"/>
      <c r="T115" s="338"/>
      <c r="U115" s="338"/>
      <c r="V115" s="338"/>
      <c r="W115" s="338"/>
      <c r="X115" s="338"/>
      <c r="Y115" s="338"/>
      <c r="Z115" s="338"/>
      <c r="AA115" s="338"/>
      <c r="AB115" s="338"/>
      <c r="AC115" s="338"/>
      <c r="AD115" s="338"/>
      <c r="AE115" s="338"/>
      <c r="AF115" s="338"/>
      <c r="AG115" s="338"/>
      <c r="AH115" s="338"/>
      <c r="AI115" s="338"/>
      <c r="AJ115" s="338"/>
      <c r="AK115" s="338"/>
      <c r="AL115" s="338"/>
      <c r="AM115" s="338"/>
      <c r="AN115" s="338"/>
      <c r="AO115" s="338"/>
      <c r="AP115" s="338"/>
      <c r="AQ115" s="338"/>
      <c r="AR115" s="338"/>
      <c r="AS115" s="338"/>
      <c r="AT115" s="338"/>
      <c r="AU115" s="338"/>
      <c r="AV115" s="338"/>
      <c r="AW115" s="338"/>
      <c r="AX115" s="338"/>
      <c r="AY115" s="338"/>
      <c r="AZ115" s="338"/>
      <c r="BA115" s="338"/>
      <c r="BB115" s="338"/>
      <c r="BC115" s="338"/>
      <c r="BD115" s="338"/>
      <c r="BE115" s="338"/>
      <c r="BF115" s="338"/>
      <c r="BG115" s="338"/>
      <c r="BH115" s="338"/>
      <c r="BI115" s="338"/>
      <c r="BJ115" s="338"/>
      <c r="BK115" s="338"/>
      <c r="BL115" s="338"/>
      <c r="BM115" s="338"/>
      <c r="BN115" s="338"/>
      <c r="BO115" s="338"/>
      <c r="BP115" s="338"/>
      <c r="BQ115" s="338"/>
      <c r="BR115" s="338"/>
      <c r="BS115" s="338"/>
      <c r="BT115" s="338"/>
      <c r="BU115" s="338"/>
      <c r="BV115" s="338"/>
      <c r="BW115" s="338"/>
      <c r="BX115" s="338"/>
      <c r="BY115" s="338"/>
      <c r="BZ115" s="338"/>
      <c r="CA115" s="338"/>
      <c r="CB115" s="338"/>
      <c r="CC115" s="338"/>
      <c r="CD115" s="338"/>
      <c r="CE115" s="338"/>
      <c r="CF115" s="338"/>
      <c r="CG115" s="338"/>
      <c r="CH115" s="338"/>
      <c r="CI115" s="338"/>
    </row>
    <row r="116" spans="1:87" ht="15.6" x14ac:dyDescent="0.3">
      <c r="A116" s="338"/>
      <c r="B116" s="338"/>
      <c r="C116" s="338"/>
      <c r="D116" s="338"/>
      <c r="E116" s="338"/>
      <c r="F116" s="338"/>
      <c r="G116" s="338"/>
      <c r="H116" s="338"/>
      <c r="I116" s="338"/>
      <c r="J116" s="338"/>
      <c r="K116" s="338"/>
      <c r="L116" s="338"/>
      <c r="M116" s="338"/>
      <c r="N116" s="338"/>
      <c r="O116" s="338"/>
      <c r="P116" s="338"/>
      <c r="Q116" s="338"/>
      <c r="R116" s="338"/>
      <c r="S116" s="338"/>
      <c r="T116" s="338"/>
      <c r="U116" s="338"/>
      <c r="V116" s="338"/>
      <c r="W116" s="338"/>
      <c r="X116" s="338"/>
      <c r="Y116" s="338"/>
      <c r="Z116" s="338"/>
      <c r="AA116" s="338"/>
      <c r="AB116" s="338"/>
      <c r="AC116" s="338"/>
      <c r="AD116" s="338"/>
      <c r="AE116" s="338"/>
      <c r="AF116" s="338"/>
      <c r="AG116" s="338"/>
      <c r="AH116" s="338"/>
      <c r="AI116" s="338"/>
      <c r="AJ116" s="338"/>
      <c r="AK116" s="338"/>
      <c r="AL116" s="338"/>
      <c r="AM116" s="338"/>
      <c r="AN116" s="338"/>
      <c r="AO116" s="338"/>
      <c r="AP116" s="338"/>
      <c r="AQ116" s="338"/>
      <c r="AR116" s="338"/>
      <c r="AS116" s="338"/>
      <c r="AT116" s="338"/>
      <c r="AU116" s="338"/>
      <c r="AV116" s="338"/>
      <c r="AW116" s="338"/>
      <c r="AX116" s="338"/>
      <c r="AY116" s="338"/>
      <c r="AZ116" s="338"/>
      <c r="BA116" s="338"/>
      <c r="BB116" s="338"/>
      <c r="BC116" s="338"/>
      <c r="BD116" s="338"/>
      <c r="BE116" s="338"/>
      <c r="BF116" s="338"/>
      <c r="BG116" s="338"/>
      <c r="BH116" s="338"/>
      <c r="BI116" s="338"/>
      <c r="BJ116" s="338"/>
      <c r="BK116" s="338"/>
      <c r="BL116" s="338"/>
      <c r="BM116" s="338"/>
      <c r="BN116" s="338"/>
      <c r="BO116" s="338"/>
      <c r="BP116" s="338"/>
      <c r="BQ116" s="338"/>
      <c r="BR116" s="338"/>
      <c r="BS116" s="338"/>
      <c r="BT116" s="338"/>
      <c r="BU116" s="338"/>
      <c r="BV116" s="338"/>
      <c r="BW116" s="338"/>
      <c r="BX116" s="338"/>
      <c r="BY116" s="338"/>
      <c r="BZ116" s="338"/>
      <c r="CA116" s="338"/>
      <c r="CB116" s="338"/>
      <c r="CC116" s="338"/>
      <c r="CD116" s="338"/>
      <c r="CE116" s="338"/>
      <c r="CF116" s="338"/>
      <c r="CG116" s="338"/>
      <c r="CH116" s="338"/>
      <c r="CI116" s="338"/>
    </row>
    <row r="117" spans="1:87" ht="15.6" x14ac:dyDescent="0.3">
      <c r="A117" s="338"/>
      <c r="B117" s="338"/>
      <c r="C117" s="338"/>
      <c r="D117" s="338"/>
      <c r="E117" s="338"/>
      <c r="F117" s="338"/>
      <c r="G117" s="338"/>
      <c r="H117" s="338"/>
      <c r="I117" s="338"/>
      <c r="J117" s="338"/>
      <c r="K117" s="338"/>
      <c r="L117" s="338"/>
      <c r="M117" s="338"/>
      <c r="N117" s="338"/>
      <c r="O117" s="338"/>
      <c r="P117" s="338"/>
      <c r="Q117" s="338"/>
      <c r="R117" s="338"/>
      <c r="S117" s="338"/>
      <c r="T117" s="338"/>
      <c r="U117" s="338"/>
      <c r="V117" s="338"/>
      <c r="W117" s="338"/>
      <c r="X117" s="338"/>
      <c r="Y117" s="338"/>
      <c r="Z117" s="338"/>
      <c r="AA117" s="338"/>
      <c r="AB117" s="338"/>
      <c r="AC117" s="338"/>
      <c r="AD117" s="338"/>
      <c r="AE117" s="338"/>
      <c r="AF117" s="338"/>
      <c r="AG117" s="338"/>
      <c r="AH117" s="338"/>
      <c r="AI117" s="338"/>
      <c r="AJ117" s="338"/>
      <c r="AK117" s="338"/>
      <c r="AL117" s="338"/>
      <c r="AM117" s="338"/>
      <c r="AN117" s="338"/>
      <c r="AO117" s="338"/>
      <c r="AP117" s="338"/>
      <c r="AQ117" s="338"/>
      <c r="AR117" s="338"/>
      <c r="AS117" s="338"/>
      <c r="AT117" s="338"/>
      <c r="AU117" s="338"/>
      <c r="AV117" s="338"/>
      <c r="AW117" s="338"/>
      <c r="AX117" s="338"/>
      <c r="AY117" s="338"/>
      <c r="AZ117" s="338"/>
      <c r="BA117" s="338"/>
      <c r="BB117" s="338"/>
      <c r="BC117" s="338"/>
      <c r="BD117" s="338"/>
      <c r="BE117" s="338"/>
      <c r="BF117" s="338"/>
      <c r="BG117" s="338"/>
      <c r="BH117" s="338"/>
      <c r="BI117" s="338"/>
      <c r="BJ117" s="338"/>
      <c r="BK117" s="338"/>
      <c r="BL117" s="338"/>
      <c r="BM117" s="338"/>
      <c r="BN117" s="338"/>
      <c r="BO117" s="338"/>
      <c r="BP117" s="338"/>
      <c r="BQ117" s="338"/>
      <c r="BR117" s="338"/>
      <c r="BS117" s="338"/>
      <c r="BT117" s="338"/>
      <c r="BU117" s="338"/>
      <c r="BV117" s="338"/>
      <c r="BW117" s="338"/>
      <c r="BX117" s="338"/>
      <c r="BY117" s="338"/>
      <c r="BZ117" s="338"/>
      <c r="CA117" s="338"/>
      <c r="CB117" s="338"/>
      <c r="CC117" s="338"/>
      <c r="CD117" s="338"/>
      <c r="CE117" s="338"/>
      <c r="CF117" s="338"/>
      <c r="CG117" s="338"/>
      <c r="CH117" s="338"/>
      <c r="CI117" s="338"/>
    </row>
    <row r="118" spans="1:87" ht="15.6" x14ac:dyDescent="0.3">
      <c r="A118" s="338"/>
      <c r="B118" s="338"/>
      <c r="C118" s="338"/>
      <c r="D118" s="338"/>
      <c r="E118" s="338"/>
      <c r="F118" s="338"/>
      <c r="G118" s="338"/>
      <c r="H118" s="338"/>
      <c r="I118" s="338"/>
      <c r="J118" s="338"/>
      <c r="K118" s="338"/>
      <c r="L118" s="338"/>
      <c r="M118" s="338"/>
      <c r="N118" s="338"/>
      <c r="O118" s="338"/>
      <c r="P118" s="338"/>
      <c r="Q118" s="338"/>
      <c r="R118" s="338"/>
      <c r="S118" s="338"/>
      <c r="T118" s="338"/>
      <c r="U118" s="338"/>
      <c r="V118" s="338"/>
      <c r="W118" s="338"/>
      <c r="X118" s="338"/>
      <c r="Y118" s="338"/>
      <c r="Z118" s="338"/>
      <c r="AA118" s="338"/>
      <c r="AB118" s="338"/>
      <c r="AC118" s="338"/>
      <c r="AD118" s="338"/>
      <c r="AE118" s="338"/>
      <c r="AF118" s="338"/>
      <c r="AG118" s="338"/>
      <c r="AH118" s="338"/>
      <c r="AI118" s="338"/>
      <c r="AJ118" s="338"/>
      <c r="AK118" s="338"/>
      <c r="AL118" s="338"/>
      <c r="AM118" s="338"/>
      <c r="AN118" s="338"/>
      <c r="AO118" s="338"/>
      <c r="AP118" s="338"/>
      <c r="AQ118" s="338"/>
      <c r="AR118" s="338"/>
      <c r="AS118" s="338"/>
      <c r="AT118" s="338"/>
      <c r="AU118" s="338"/>
      <c r="AV118" s="338"/>
      <c r="AW118" s="338"/>
      <c r="AX118" s="338"/>
      <c r="AY118" s="338"/>
      <c r="AZ118" s="338"/>
      <c r="BA118" s="338"/>
      <c r="BB118" s="338"/>
      <c r="BC118" s="338"/>
      <c r="BD118" s="338"/>
      <c r="BE118" s="338"/>
      <c r="BF118" s="338"/>
      <c r="BG118" s="338"/>
      <c r="BH118" s="338"/>
      <c r="BI118" s="338"/>
      <c r="BJ118" s="338"/>
      <c r="BK118" s="338"/>
      <c r="BL118" s="338"/>
      <c r="BM118" s="338"/>
      <c r="BN118" s="338"/>
      <c r="BO118" s="338"/>
      <c r="BP118" s="338"/>
      <c r="BQ118" s="338"/>
      <c r="BR118" s="338"/>
      <c r="BS118" s="338"/>
      <c r="BT118" s="338"/>
      <c r="BU118" s="338"/>
      <c r="BV118" s="338"/>
      <c r="BW118" s="338"/>
      <c r="BX118" s="338"/>
      <c r="BY118" s="338"/>
      <c r="BZ118" s="338"/>
      <c r="CA118" s="338"/>
      <c r="CB118" s="338"/>
      <c r="CC118" s="338"/>
      <c r="CD118" s="338"/>
      <c r="CE118" s="338"/>
      <c r="CF118" s="338"/>
      <c r="CG118" s="338"/>
      <c r="CH118" s="338"/>
      <c r="CI118" s="338"/>
    </row>
    <row r="119" spans="1:87" ht="15.6" x14ac:dyDescent="0.3">
      <c r="A119" s="338"/>
      <c r="B119" s="338"/>
      <c r="C119" s="338"/>
      <c r="D119" s="338"/>
      <c r="E119" s="338"/>
      <c r="F119" s="338"/>
      <c r="G119" s="338"/>
      <c r="H119" s="338"/>
      <c r="I119" s="338"/>
      <c r="J119" s="338"/>
      <c r="K119" s="338"/>
      <c r="L119" s="338"/>
      <c r="M119" s="338"/>
      <c r="N119" s="338"/>
      <c r="O119" s="338"/>
      <c r="P119" s="338"/>
      <c r="Q119" s="338"/>
      <c r="R119" s="338"/>
      <c r="S119" s="338"/>
      <c r="T119" s="338"/>
      <c r="U119" s="338"/>
      <c r="V119" s="338"/>
      <c r="W119" s="338"/>
      <c r="X119" s="338"/>
      <c r="Y119" s="338"/>
      <c r="Z119" s="338"/>
      <c r="AA119" s="338"/>
      <c r="AB119" s="338"/>
      <c r="AC119" s="338"/>
      <c r="AD119" s="338"/>
      <c r="AE119" s="338"/>
      <c r="AF119" s="338"/>
      <c r="AG119" s="338"/>
      <c r="AH119" s="338"/>
      <c r="AI119" s="338"/>
      <c r="AJ119" s="338"/>
      <c r="AK119" s="338"/>
      <c r="AL119" s="338"/>
      <c r="AM119" s="338"/>
      <c r="AN119" s="338"/>
      <c r="AO119" s="338"/>
      <c r="AP119" s="338"/>
      <c r="AQ119" s="338"/>
      <c r="AR119" s="338"/>
      <c r="AS119" s="338"/>
      <c r="AT119" s="338"/>
      <c r="AU119" s="338"/>
      <c r="AV119" s="338"/>
      <c r="AW119" s="338"/>
      <c r="AX119" s="338"/>
      <c r="AY119" s="338"/>
      <c r="AZ119" s="338"/>
      <c r="BA119" s="338"/>
      <c r="BB119" s="338"/>
      <c r="BC119" s="338"/>
      <c r="BD119" s="338"/>
      <c r="BE119" s="338"/>
      <c r="BF119" s="338"/>
      <c r="BG119" s="338"/>
      <c r="BH119" s="338"/>
      <c r="BI119" s="338"/>
      <c r="BJ119" s="338"/>
      <c r="BK119" s="338"/>
      <c r="BL119" s="338"/>
      <c r="BM119" s="338"/>
      <c r="BN119" s="338"/>
      <c r="BO119" s="338"/>
      <c r="BP119" s="338"/>
      <c r="BQ119" s="338"/>
      <c r="BR119" s="338"/>
      <c r="BS119" s="338"/>
      <c r="BT119" s="338"/>
      <c r="BU119" s="338"/>
      <c r="BV119" s="338"/>
      <c r="BW119" s="338"/>
      <c r="BX119" s="338"/>
      <c r="BY119" s="338"/>
      <c r="BZ119" s="338"/>
      <c r="CA119" s="338"/>
      <c r="CB119" s="338"/>
      <c r="CC119" s="338"/>
      <c r="CD119" s="338"/>
      <c r="CE119" s="338"/>
      <c r="CF119" s="338"/>
      <c r="CG119" s="338"/>
      <c r="CH119" s="338"/>
      <c r="CI119" s="338"/>
    </row>
    <row r="120" spans="1:87" ht="15.6" x14ac:dyDescent="0.3">
      <c r="A120" s="338"/>
      <c r="B120" s="338"/>
      <c r="C120" s="338"/>
      <c r="D120" s="338"/>
      <c r="E120" s="338"/>
      <c r="F120" s="338"/>
      <c r="G120" s="338"/>
      <c r="H120" s="338"/>
      <c r="I120" s="338"/>
      <c r="J120" s="338"/>
      <c r="K120" s="338"/>
      <c r="L120" s="338"/>
      <c r="M120" s="338"/>
      <c r="N120" s="338"/>
      <c r="O120" s="338"/>
      <c r="P120" s="338"/>
      <c r="Q120" s="338"/>
      <c r="R120" s="338"/>
      <c r="S120" s="338"/>
      <c r="T120" s="338"/>
      <c r="U120" s="338"/>
      <c r="V120" s="338"/>
      <c r="W120" s="338"/>
      <c r="X120" s="338"/>
      <c r="Y120" s="338"/>
      <c r="Z120" s="338"/>
      <c r="AA120" s="338"/>
      <c r="AB120" s="338"/>
      <c r="AC120" s="338"/>
      <c r="AD120" s="338"/>
      <c r="AE120" s="338"/>
      <c r="AF120" s="338"/>
      <c r="AG120" s="338"/>
      <c r="AH120" s="338"/>
      <c r="AI120" s="338"/>
      <c r="AJ120" s="338"/>
      <c r="AK120" s="338"/>
      <c r="AL120" s="338"/>
      <c r="AM120" s="338"/>
      <c r="AN120" s="338"/>
      <c r="AO120" s="338"/>
      <c r="AP120" s="338"/>
      <c r="AQ120" s="338"/>
      <c r="AR120" s="338"/>
      <c r="AS120" s="338"/>
      <c r="AT120" s="338"/>
      <c r="AU120" s="338"/>
      <c r="AV120" s="338"/>
      <c r="AW120" s="338"/>
      <c r="AX120" s="338"/>
      <c r="AY120" s="338"/>
      <c r="AZ120" s="338"/>
      <c r="BA120" s="338"/>
      <c r="BB120" s="338"/>
      <c r="BC120" s="338"/>
      <c r="BD120" s="338"/>
      <c r="BE120" s="338"/>
      <c r="BF120" s="338"/>
      <c r="BG120" s="338"/>
      <c r="BH120" s="338"/>
      <c r="BI120" s="338"/>
      <c r="BJ120" s="338"/>
      <c r="BK120" s="338"/>
      <c r="BL120" s="338"/>
      <c r="BM120" s="338"/>
      <c r="BN120" s="338"/>
      <c r="BO120" s="338"/>
      <c r="BP120" s="338"/>
      <c r="BQ120" s="338"/>
      <c r="BR120" s="338"/>
      <c r="BS120" s="338"/>
      <c r="BT120" s="338"/>
      <c r="BU120" s="338"/>
      <c r="BV120" s="338"/>
      <c r="BW120" s="338"/>
      <c r="BX120" s="338"/>
      <c r="BY120" s="338"/>
      <c r="BZ120" s="338"/>
      <c r="CA120" s="338"/>
      <c r="CB120" s="338"/>
      <c r="CC120" s="338"/>
      <c r="CD120" s="338"/>
      <c r="CE120" s="338"/>
      <c r="CF120" s="338"/>
      <c r="CG120" s="338"/>
      <c r="CH120" s="338"/>
      <c r="CI120" s="338"/>
    </row>
    <row r="121" spans="1:87" ht="15.6" x14ac:dyDescent="0.3">
      <c r="A121" s="338"/>
      <c r="B121" s="338"/>
      <c r="C121" s="338"/>
      <c r="D121" s="338"/>
      <c r="E121" s="338"/>
      <c r="F121" s="338"/>
      <c r="G121" s="338"/>
      <c r="H121" s="338"/>
      <c r="I121" s="338"/>
      <c r="J121" s="338"/>
      <c r="K121" s="338"/>
      <c r="L121" s="338"/>
      <c r="M121" s="338"/>
      <c r="N121" s="338"/>
      <c r="O121" s="338"/>
      <c r="P121" s="338"/>
      <c r="Q121" s="338"/>
      <c r="R121" s="338"/>
      <c r="S121" s="338"/>
      <c r="T121" s="338"/>
      <c r="U121" s="338"/>
      <c r="V121" s="338"/>
      <c r="W121" s="338"/>
      <c r="X121" s="338"/>
      <c r="Y121" s="338"/>
      <c r="Z121" s="338"/>
      <c r="AA121" s="338"/>
      <c r="AB121" s="338"/>
      <c r="AC121" s="338"/>
      <c r="AD121" s="338"/>
      <c r="AE121" s="338"/>
      <c r="AF121" s="338"/>
      <c r="AG121" s="338"/>
      <c r="AH121" s="338"/>
      <c r="AI121" s="338"/>
      <c r="AJ121" s="338"/>
      <c r="AK121" s="338"/>
      <c r="AL121" s="338"/>
      <c r="AM121" s="338"/>
      <c r="AN121" s="338"/>
      <c r="AO121" s="338"/>
      <c r="AP121" s="338"/>
      <c r="AQ121" s="338"/>
      <c r="AR121" s="338"/>
      <c r="AS121" s="338"/>
      <c r="AT121" s="338"/>
      <c r="AU121" s="338"/>
      <c r="AV121" s="338"/>
      <c r="AW121" s="338"/>
      <c r="AX121" s="338"/>
      <c r="AY121" s="338"/>
      <c r="AZ121" s="338"/>
      <c r="BA121" s="338"/>
      <c r="BB121" s="338"/>
      <c r="BC121" s="338"/>
      <c r="BD121" s="338"/>
      <c r="BE121" s="338"/>
      <c r="BF121" s="338"/>
      <c r="BG121" s="338"/>
      <c r="BH121" s="338"/>
      <c r="BI121" s="338"/>
      <c r="BJ121" s="338"/>
      <c r="BK121" s="338"/>
      <c r="BL121" s="338"/>
      <c r="BM121" s="338"/>
      <c r="BN121" s="338"/>
      <c r="BO121" s="338"/>
      <c r="BP121" s="338"/>
      <c r="BQ121" s="338"/>
      <c r="BR121" s="338"/>
      <c r="BS121" s="338"/>
      <c r="BT121" s="338"/>
      <c r="BU121" s="338"/>
      <c r="BV121" s="338"/>
      <c r="BW121" s="338"/>
      <c r="BX121" s="338"/>
      <c r="BY121" s="338"/>
      <c r="BZ121" s="338"/>
      <c r="CA121" s="338"/>
      <c r="CB121" s="338"/>
      <c r="CC121" s="338"/>
      <c r="CD121" s="338"/>
      <c r="CE121" s="338"/>
      <c r="CF121" s="338"/>
      <c r="CG121" s="338"/>
      <c r="CH121" s="338"/>
      <c r="CI121" s="338"/>
    </row>
    <row r="122" spans="1:87" ht="15.6" x14ac:dyDescent="0.3">
      <c r="A122" s="338"/>
      <c r="B122" s="338"/>
      <c r="C122" s="338"/>
      <c r="D122" s="338"/>
      <c r="E122" s="338"/>
      <c r="F122" s="338"/>
      <c r="G122" s="338"/>
      <c r="H122" s="338"/>
      <c r="I122" s="338"/>
      <c r="J122" s="338"/>
      <c r="K122" s="338"/>
      <c r="L122" s="338"/>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D122" s="338"/>
      <c r="BE122" s="338"/>
      <c r="BF122" s="338"/>
      <c r="BG122" s="338"/>
      <c r="BH122" s="338"/>
      <c r="BI122" s="338"/>
      <c r="BJ122" s="338"/>
      <c r="BK122" s="338"/>
      <c r="BL122" s="338"/>
      <c r="BM122" s="338"/>
      <c r="BN122" s="338"/>
      <c r="BO122" s="338"/>
      <c r="BP122" s="338"/>
      <c r="BQ122" s="338"/>
      <c r="BR122" s="338"/>
      <c r="BS122" s="338"/>
      <c r="BT122" s="338"/>
      <c r="BU122" s="338"/>
      <c r="BV122" s="338"/>
      <c r="BW122" s="338"/>
      <c r="BX122" s="338"/>
      <c r="BY122" s="338"/>
      <c r="BZ122" s="338"/>
      <c r="CA122" s="338"/>
      <c r="CB122" s="338"/>
      <c r="CC122" s="338"/>
      <c r="CD122" s="338"/>
      <c r="CE122" s="338"/>
      <c r="CF122" s="338"/>
      <c r="CG122" s="338"/>
      <c r="CH122" s="338"/>
      <c r="CI122" s="338"/>
    </row>
    <row r="123" spans="1:87" ht="15.6" x14ac:dyDescent="0.3">
      <c r="A123" s="338"/>
      <c r="B123" s="338"/>
      <c r="C123" s="338"/>
      <c r="D123" s="338"/>
      <c r="E123" s="338"/>
      <c r="F123" s="338"/>
      <c r="G123" s="338"/>
      <c r="H123" s="338"/>
      <c r="I123" s="338"/>
      <c r="J123" s="338"/>
      <c r="K123" s="338"/>
      <c r="L123" s="338"/>
      <c r="M123" s="338"/>
      <c r="N123" s="338"/>
      <c r="O123" s="338"/>
      <c r="P123" s="338"/>
      <c r="Q123" s="338"/>
      <c r="R123" s="338"/>
      <c r="S123" s="338"/>
      <c r="T123" s="338"/>
      <c r="U123" s="338"/>
      <c r="V123" s="338"/>
      <c r="W123" s="338"/>
      <c r="X123" s="338"/>
      <c r="Y123" s="338"/>
      <c r="Z123" s="338"/>
      <c r="AA123" s="338"/>
      <c r="AB123" s="338"/>
      <c r="AC123" s="338"/>
      <c r="AD123" s="338"/>
      <c r="AE123" s="338"/>
      <c r="AF123" s="338"/>
      <c r="AG123" s="338"/>
      <c r="AH123" s="338"/>
      <c r="AI123" s="338"/>
      <c r="AJ123" s="338"/>
      <c r="AK123" s="338"/>
      <c r="AL123" s="338"/>
      <c r="AM123" s="338"/>
      <c r="AN123" s="338"/>
      <c r="AO123" s="338"/>
      <c r="AP123" s="338"/>
      <c r="AQ123" s="338"/>
      <c r="AR123" s="338"/>
      <c r="AS123" s="338"/>
      <c r="AT123" s="338"/>
      <c r="AU123" s="338"/>
      <c r="AV123" s="338"/>
      <c r="AW123" s="338"/>
      <c r="AX123" s="338"/>
      <c r="AY123" s="338"/>
      <c r="AZ123" s="338"/>
      <c r="BA123" s="338"/>
      <c r="BB123" s="338"/>
      <c r="BC123" s="338"/>
      <c r="BD123" s="338"/>
      <c r="BE123" s="338"/>
      <c r="BF123" s="338"/>
      <c r="BG123" s="338"/>
      <c r="BH123" s="338"/>
      <c r="BI123" s="338"/>
      <c r="BJ123" s="338"/>
      <c r="BK123" s="338"/>
      <c r="BL123" s="338"/>
      <c r="BM123" s="338"/>
      <c r="BN123" s="338"/>
      <c r="BO123" s="338"/>
      <c r="BP123" s="338"/>
      <c r="BQ123" s="338"/>
      <c r="BR123" s="338"/>
      <c r="BS123" s="338"/>
      <c r="BT123" s="338"/>
      <c r="BU123" s="338"/>
      <c r="BV123" s="338"/>
      <c r="BW123" s="338"/>
      <c r="BX123" s="338"/>
      <c r="BY123" s="338"/>
      <c r="BZ123" s="338"/>
      <c r="CA123" s="338"/>
      <c r="CB123" s="338"/>
      <c r="CC123" s="338"/>
      <c r="CD123" s="338"/>
      <c r="CE123" s="338"/>
      <c r="CF123" s="338"/>
      <c r="CG123" s="338"/>
      <c r="CH123" s="338"/>
      <c r="CI123" s="338"/>
    </row>
    <row r="124" spans="1:87" ht="15.6" x14ac:dyDescent="0.3">
      <c r="A124" s="338"/>
      <c r="B124" s="338"/>
      <c r="C124" s="338"/>
      <c r="D124" s="338"/>
      <c r="E124" s="338"/>
      <c r="F124" s="338"/>
      <c r="G124" s="338"/>
      <c r="H124" s="338"/>
      <c r="I124" s="338"/>
      <c r="J124" s="338"/>
      <c r="K124" s="338"/>
      <c r="L124" s="338"/>
      <c r="M124" s="338"/>
      <c r="N124" s="338"/>
      <c r="O124" s="338"/>
      <c r="P124" s="338"/>
      <c r="Q124" s="338"/>
      <c r="R124" s="338"/>
      <c r="S124" s="338"/>
      <c r="T124" s="338"/>
      <c r="U124" s="338"/>
      <c r="V124" s="338"/>
      <c r="W124" s="338"/>
      <c r="X124" s="338"/>
      <c r="Y124" s="338"/>
      <c r="Z124" s="338"/>
      <c r="AA124" s="338"/>
      <c r="AB124" s="338"/>
      <c r="AC124" s="338"/>
      <c r="AD124" s="338"/>
      <c r="AE124" s="338"/>
      <c r="AF124" s="338"/>
      <c r="AG124" s="338"/>
      <c r="AH124" s="338"/>
      <c r="AI124" s="338"/>
      <c r="AJ124" s="338"/>
      <c r="AK124" s="338"/>
      <c r="AL124" s="338"/>
      <c r="AM124" s="338"/>
      <c r="AN124" s="338"/>
      <c r="AO124" s="338"/>
      <c r="AP124" s="338"/>
      <c r="AQ124" s="338"/>
      <c r="AR124" s="338"/>
      <c r="AS124" s="338"/>
      <c r="AT124" s="338"/>
      <c r="AU124" s="338"/>
      <c r="AV124" s="338"/>
      <c r="AW124" s="338"/>
      <c r="AX124" s="338"/>
      <c r="AY124" s="338"/>
      <c r="AZ124" s="338"/>
      <c r="BA124" s="338"/>
      <c r="BB124" s="338"/>
      <c r="BC124" s="338"/>
      <c r="BD124" s="338"/>
      <c r="BE124" s="338"/>
      <c r="BF124" s="338"/>
      <c r="BG124" s="338"/>
      <c r="BH124" s="338"/>
      <c r="BI124" s="338"/>
      <c r="BJ124" s="338"/>
      <c r="BK124" s="338"/>
      <c r="BL124" s="338"/>
      <c r="BM124" s="338"/>
      <c r="BN124" s="338"/>
      <c r="BO124" s="338"/>
      <c r="BP124" s="338"/>
      <c r="BQ124" s="338"/>
      <c r="BR124" s="338"/>
      <c r="BS124" s="338"/>
      <c r="BT124" s="338"/>
      <c r="BU124" s="338"/>
      <c r="BV124" s="338"/>
      <c r="BW124" s="338"/>
      <c r="BX124" s="338"/>
      <c r="BY124" s="338"/>
      <c r="BZ124" s="338"/>
      <c r="CA124" s="338"/>
      <c r="CB124" s="338"/>
      <c r="CC124" s="338"/>
      <c r="CD124" s="338"/>
      <c r="CE124" s="338"/>
      <c r="CF124" s="338"/>
      <c r="CG124" s="338"/>
      <c r="CH124" s="338"/>
      <c r="CI124" s="338"/>
    </row>
    <row r="125" spans="1:87" ht="15.6" x14ac:dyDescent="0.3">
      <c r="A125" s="338"/>
      <c r="B125" s="338"/>
      <c r="C125" s="338"/>
      <c r="D125" s="338"/>
      <c r="E125" s="338"/>
      <c r="F125" s="338"/>
      <c r="G125" s="338"/>
      <c r="H125" s="338"/>
      <c r="I125" s="338"/>
      <c r="J125" s="338"/>
      <c r="K125" s="338"/>
      <c r="L125" s="338"/>
      <c r="M125" s="338"/>
      <c r="N125" s="338"/>
      <c r="O125" s="338"/>
      <c r="P125" s="338"/>
      <c r="Q125" s="338"/>
      <c r="R125" s="338"/>
      <c r="S125" s="338"/>
      <c r="T125" s="338"/>
      <c r="U125" s="338"/>
      <c r="V125" s="338"/>
      <c r="W125" s="338"/>
      <c r="X125" s="338"/>
      <c r="Y125" s="338"/>
      <c r="Z125" s="338"/>
      <c r="AA125" s="338"/>
      <c r="AB125" s="338"/>
      <c r="AC125" s="338"/>
      <c r="AD125" s="338"/>
      <c r="AE125" s="338"/>
      <c r="AF125" s="338"/>
      <c r="AG125" s="338"/>
      <c r="AH125" s="338"/>
      <c r="AI125" s="338"/>
      <c r="AJ125" s="338"/>
      <c r="AK125" s="338"/>
      <c r="AL125" s="338"/>
      <c r="AM125" s="338"/>
      <c r="AN125" s="338"/>
      <c r="AO125" s="338"/>
      <c r="AP125" s="338"/>
      <c r="AQ125" s="338"/>
      <c r="AR125" s="338"/>
      <c r="AS125" s="338"/>
      <c r="AT125" s="338"/>
      <c r="AU125" s="338"/>
      <c r="AV125" s="338"/>
      <c r="AW125" s="338"/>
      <c r="AX125" s="338"/>
      <c r="AY125" s="338"/>
      <c r="AZ125" s="338"/>
      <c r="BA125" s="338"/>
      <c r="BB125" s="338"/>
      <c r="BC125" s="338"/>
      <c r="BD125" s="338"/>
      <c r="BE125" s="338"/>
      <c r="BF125" s="338"/>
      <c r="BG125" s="338"/>
      <c r="BH125" s="338"/>
      <c r="BI125" s="338"/>
      <c r="BJ125" s="338"/>
      <c r="BK125" s="338"/>
      <c r="BL125" s="338"/>
      <c r="BM125" s="338"/>
      <c r="BN125" s="338"/>
      <c r="BO125" s="338"/>
      <c r="BP125" s="338"/>
      <c r="BQ125" s="338"/>
      <c r="BR125" s="338"/>
      <c r="BS125" s="338"/>
      <c r="BT125" s="338"/>
      <c r="BU125" s="338"/>
      <c r="BV125" s="338"/>
      <c r="BW125" s="338"/>
      <c r="BX125" s="338"/>
      <c r="BY125" s="338"/>
      <c r="BZ125" s="338"/>
      <c r="CA125" s="338"/>
      <c r="CB125" s="338"/>
      <c r="CC125" s="338"/>
      <c r="CD125" s="338"/>
      <c r="CE125" s="338"/>
      <c r="CF125" s="338"/>
      <c r="CG125" s="338"/>
      <c r="CH125" s="338"/>
      <c r="CI125" s="338"/>
    </row>
    <row r="126" spans="1:87" ht="15.6" x14ac:dyDescent="0.3">
      <c r="A126" s="338"/>
      <c r="B126" s="338"/>
      <c r="C126" s="338"/>
      <c r="D126" s="338"/>
      <c r="E126" s="338"/>
      <c r="F126" s="338"/>
      <c r="G126" s="338"/>
      <c r="H126" s="338"/>
      <c r="I126" s="338"/>
      <c r="J126" s="338"/>
      <c r="K126" s="338"/>
      <c r="L126" s="338"/>
      <c r="M126" s="338"/>
      <c r="N126" s="338"/>
      <c r="O126" s="338"/>
      <c r="P126" s="338"/>
      <c r="Q126" s="338"/>
      <c r="R126" s="338"/>
      <c r="S126" s="338"/>
      <c r="T126" s="338"/>
      <c r="U126" s="338"/>
      <c r="V126" s="338"/>
      <c r="W126" s="338"/>
      <c r="X126" s="338"/>
      <c r="Y126" s="338"/>
      <c r="Z126" s="338"/>
      <c r="AA126" s="338"/>
      <c r="AB126" s="338"/>
      <c r="AC126" s="338"/>
      <c r="AD126" s="338"/>
      <c r="AE126" s="338"/>
      <c r="AF126" s="338"/>
      <c r="AG126" s="338"/>
      <c r="AH126" s="338"/>
      <c r="AI126" s="338"/>
      <c r="AJ126" s="338"/>
      <c r="AK126" s="338"/>
      <c r="AL126" s="338"/>
      <c r="AM126" s="338"/>
      <c r="AN126" s="338"/>
      <c r="AO126" s="338"/>
      <c r="AP126" s="338"/>
      <c r="AQ126" s="338"/>
      <c r="AR126" s="338"/>
      <c r="AS126" s="338"/>
      <c r="AT126" s="338"/>
      <c r="AU126" s="338"/>
      <c r="AV126" s="338"/>
      <c r="AW126" s="338"/>
      <c r="AX126" s="338"/>
      <c r="AY126" s="338"/>
      <c r="AZ126" s="338"/>
      <c r="BA126" s="338"/>
      <c r="BB126" s="338"/>
      <c r="BC126" s="338"/>
      <c r="BD126" s="338"/>
      <c r="BE126" s="338"/>
      <c r="BF126" s="338"/>
      <c r="BG126" s="338"/>
      <c r="BH126" s="338"/>
      <c r="BI126" s="338"/>
      <c r="BJ126" s="338"/>
      <c r="BK126" s="338"/>
      <c r="BL126" s="338"/>
      <c r="BM126" s="338"/>
      <c r="BN126" s="338"/>
      <c r="BO126" s="338"/>
      <c r="BP126" s="338"/>
      <c r="BQ126" s="338"/>
      <c r="BR126" s="338"/>
      <c r="BS126" s="338"/>
      <c r="BT126" s="338"/>
      <c r="BU126" s="338"/>
      <c r="BV126" s="338"/>
      <c r="BW126" s="338"/>
      <c r="BX126" s="338"/>
      <c r="BY126" s="338"/>
      <c r="BZ126" s="338"/>
      <c r="CA126" s="338"/>
      <c r="CB126" s="338"/>
      <c r="CC126" s="338"/>
      <c r="CD126" s="338"/>
      <c r="CE126" s="338"/>
      <c r="CF126" s="338"/>
      <c r="CG126" s="338"/>
      <c r="CH126" s="338"/>
      <c r="CI126" s="338"/>
    </row>
    <row r="127" spans="1:87" ht="15.6" x14ac:dyDescent="0.3">
      <c r="A127" s="338"/>
      <c r="B127" s="338"/>
      <c r="C127" s="338"/>
      <c r="D127" s="338"/>
      <c r="E127" s="338"/>
      <c r="F127" s="338"/>
      <c r="G127" s="338"/>
      <c r="H127" s="338"/>
      <c r="I127" s="338"/>
      <c r="J127" s="338"/>
      <c r="K127" s="338"/>
      <c r="L127" s="338"/>
      <c r="M127" s="338"/>
      <c r="N127" s="338"/>
      <c r="O127" s="338"/>
      <c r="P127" s="338"/>
      <c r="Q127" s="338"/>
      <c r="R127" s="338"/>
      <c r="S127" s="338"/>
      <c r="T127" s="338"/>
      <c r="U127" s="338"/>
      <c r="V127" s="338"/>
      <c r="W127" s="338"/>
      <c r="X127" s="338"/>
      <c r="Y127" s="338"/>
      <c r="Z127" s="338"/>
      <c r="AA127" s="338"/>
      <c r="AB127" s="338"/>
      <c r="AC127" s="338"/>
      <c r="AD127" s="338"/>
      <c r="AE127" s="338"/>
      <c r="AF127" s="338"/>
      <c r="AG127" s="338"/>
      <c r="AH127" s="338"/>
      <c r="AI127" s="338"/>
      <c r="AJ127" s="338"/>
      <c r="AK127" s="338"/>
      <c r="AL127" s="338"/>
      <c r="AM127" s="338"/>
      <c r="AN127" s="338"/>
      <c r="AO127" s="338"/>
      <c r="AP127" s="338"/>
      <c r="AQ127" s="338"/>
      <c r="AR127" s="338"/>
      <c r="AS127" s="338"/>
      <c r="AT127" s="338"/>
      <c r="AU127" s="338"/>
      <c r="AV127" s="338"/>
      <c r="AW127" s="338"/>
      <c r="AX127" s="338"/>
      <c r="AY127" s="338"/>
      <c r="AZ127" s="338"/>
      <c r="BA127" s="338"/>
      <c r="BB127" s="338"/>
      <c r="BC127" s="338"/>
      <c r="BD127" s="338"/>
      <c r="BE127" s="338"/>
      <c r="BF127" s="338"/>
      <c r="BG127" s="338"/>
      <c r="BH127" s="338"/>
      <c r="BI127" s="338"/>
      <c r="BJ127" s="338"/>
      <c r="BK127" s="338"/>
      <c r="BL127" s="338"/>
      <c r="BM127" s="338"/>
      <c r="BN127" s="338"/>
      <c r="BO127" s="338"/>
      <c r="BP127" s="338"/>
      <c r="BQ127" s="338"/>
      <c r="BR127" s="338"/>
      <c r="BS127" s="338"/>
      <c r="BT127" s="338"/>
      <c r="BU127" s="338"/>
      <c r="BV127" s="338"/>
      <c r="BW127" s="338"/>
      <c r="BX127" s="338"/>
      <c r="BY127" s="338"/>
      <c r="BZ127" s="338"/>
      <c r="CA127" s="338"/>
      <c r="CB127" s="338"/>
      <c r="CC127" s="338"/>
      <c r="CD127" s="338"/>
      <c r="CE127" s="338"/>
      <c r="CF127" s="338"/>
      <c r="CG127" s="338"/>
      <c r="CH127" s="338"/>
      <c r="CI127" s="338"/>
    </row>
    <row r="128" spans="1:87" ht="15.6" x14ac:dyDescent="0.3">
      <c r="A128" s="338"/>
      <c r="B128" s="338"/>
      <c r="C128" s="338"/>
      <c r="D128" s="338"/>
      <c r="E128" s="338"/>
      <c r="F128" s="338"/>
      <c r="G128" s="338"/>
      <c r="H128" s="338"/>
      <c r="I128" s="338"/>
      <c r="J128" s="338"/>
      <c r="K128" s="338"/>
      <c r="L128" s="338"/>
      <c r="M128" s="338"/>
      <c r="N128" s="338"/>
      <c r="O128" s="338"/>
      <c r="P128" s="338"/>
      <c r="Q128" s="338"/>
      <c r="R128" s="338"/>
      <c r="S128" s="338"/>
      <c r="T128" s="338"/>
      <c r="U128" s="338"/>
      <c r="V128" s="338"/>
      <c r="W128" s="338"/>
      <c r="X128" s="338"/>
      <c r="Y128" s="338"/>
      <c r="Z128" s="338"/>
      <c r="AA128" s="338"/>
      <c r="AB128" s="338"/>
      <c r="AC128" s="338"/>
      <c r="AD128" s="338"/>
      <c r="AE128" s="338"/>
      <c r="AF128" s="338"/>
      <c r="AG128" s="338"/>
      <c r="AH128" s="338"/>
      <c r="AI128" s="338"/>
      <c r="AJ128" s="338"/>
      <c r="AK128" s="338"/>
      <c r="AL128" s="338"/>
      <c r="AM128" s="338"/>
      <c r="AN128" s="338"/>
      <c r="AO128" s="338"/>
      <c r="AP128" s="338"/>
      <c r="AQ128" s="338"/>
      <c r="AR128" s="338"/>
      <c r="AS128" s="338"/>
      <c r="AT128" s="338"/>
      <c r="AU128" s="338"/>
      <c r="AV128" s="338"/>
      <c r="AW128" s="338"/>
      <c r="AX128" s="338"/>
      <c r="AY128" s="338"/>
      <c r="AZ128" s="338"/>
      <c r="BA128" s="338"/>
      <c r="BB128" s="338"/>
      <c r="BC128" s="338"/>
      <c r="BD128" s="338"/>
      <c r="BE128" s="338"/>
      <c r="BF128" s="338"/>
      <c r="BG128" s="338"/>
      <c r="BH128" s="338"/>
      <c r="BI128" s="338"/>
      <c r="BJ128" s="338"/>
      <c r="BK128" s="338"/>
      <c r="BL128" s="338"/>
      <c r="BM128" s="338"/>
      <c r="BN128" s="338"/>
      <c r="BO128" s="338"/>
      <c r="BP128" s="338"/>
      <c r="BQ128" s="338"/>
      <c r="BR128" s="338"/>
      <c r="BS128" s="338"/>
      <c r="BT128" s="338"/>
      <c r="BU128" s="338"/>
      <c r="BV128" s="338"/>
      <c r="BW128" s="338"/>
      <c r="BX128" s="338"/>
      <c r="BY128" s="338"/>
      <c r="BZ128" s="338"/>
      <c r="CA128" s="338"/>
      <c r="CB128" s="338"/>
      <c r="CC128" s="338"/>
      <c r="CD128" s="338"/>
      <c r="CE128" s="338"/>
      <c r="CF128" s="338"/>
      <c r="CG128" s="338"/>
      <c r="CH128" s="338"/>
      <c r="CI128" s="338"/>
    </row>
    <row r="129" spans="1:87" ht="15.6" x14ac:dyDescent="0.3">
      <c r="A129" s="338"/>
      <c r="B129" s="338"/>
      <c r="C129" s="338"/>
      <c r="D129" s="338"/>
      <c r="E129" s="338"/>
      <c r="F129" s="338"/>
      <c r="G129" s="338"/>
      <c r="H129" s="338"/>
      <c r="I129" s="338"/>
      <c r="J129" s="338"/>
      <c r="K129" s="338"/>
      <c r="L129" s="338"/>
      <c r="M129" s="338"/>
      <c r="N129" s="338"/>
      <c r="O129" s="338"/>
      <c r="P129" s="338"/>
      <c r="Q129" s="338"/>
      <c r="R129" s="338"/>
      <c r="S129" s="338"/>
      <c r="T129" s="338"/>
      <c r="U129" s="338"/>
      <c r="V129" s="338"/>
      <c r="W129" s="338"/>
      <c r="X129" s="338"/>
      <c r="Y129" s="338"/>
      <c r="Z129" s="338"/>
      <c r="AA129" s="338"/>
      <c r="AB129" s="338"/>
      <c r="AC129" s="338"/>
      <c r="AD129" s="338"/>
      <c r="AE129" s="338"/>
      <c r="AF129" s="338"/>
      <c r="AG129" s="338"/>
      <c r="AH129" s="338"/>
      <c r="AI129" s="338"/>
      <c r="AJ129" s="338"/>
      <c r="AK129" s="338"/>
      <c r="AL129" s="338"/>
      <c r="AM129" s="338"/>
      <c r="AN129" s="338"/>
      <c r="AO129" s="338"/>
      <c r="AP129" s="338"/>
      <c r="AQ129" s="338"/>
      <c r="AR129" s="338"/>
      <c r="AS129" s="338"/>
      <c r="AT129" s="338"/>
      <c r="AU129" s="338"/>
      <c r="AV129" s="338"/>
      <c r="AW129" s="338"/>
      <c r="AX129" s="338"/>
      <c r="AY129" s="338"/>
      <c r="AZ129" s="338"/>
      <c r="BA129" s="338"/>
      <c r="BB129" s="338"/>
      <c r="BC129" s="338"/>
      <c r="BD129" s="338"/>
      <c r="BE129" s="338"/>
      <c r="BF129" s="338"/>
      <c r="BG129" s="338"/>
      <c r="BH129" s="338"/>
      <c r="BI129" s="338"/>
      <c r="BJ129" s="338"/>
      <c r="BK129" s="338"/>
      <c r="BL129" s="338"/>
      <c r="BM129" s="338"/>
      <c r="BN129" s="338"/>
      <c r="BO129" s="338"/>
      <c r="BP129" s="338"/>
      <c r="BQ129" s="338"/>
      <c r="BR129" s="338"/>
      <c r="BS129" s="338"/>
      <c r="BT129" s="338"/>
      <c r="BU129" s="338"/>
      <c r="BV129" s="338"/>
      <c r="BW129" s="338"/>
      <c r="BX129" s="338"/>
      <c r="BY129" s="338"/>
      <c r="BZ129" s="338"/>
      <c r="CA129" s="338"/>
      <c r="CB129" s="338"/>
      <c r="CC129" s="338"/>
      <c r="CD129" s="338"/>
      <c r="CE129" s="338"/>
      <c r="CF129" s="338"/>
      <c r="CG129" s="338"/>
      <c r="CH129" s="338"/>
      <c r="CI129" s="338"/>
    </row>
    <row r="130" spans="1:87" ht="15.6" x14ac:dyDescent="0.3">
      <c r="A130" s="338"/>
      <c r="B130" s="338"/>
      <c r="C130" s="338"/>
      <c r="D130" s="338"/>
      <c r="E130" s="338"/>
      <c r="F130" s="338"/>
      <c r="G130" s="338"/>
      <c r="H130" s="338"/>
      <c r="I130" s="338"/>
      <c r="J130" s="338"/>
      <c r="K130" s="338"/>
      <c r="L130" s="338"/>
      <c r="M130" s="338"/>
      <c r="N130" s="338"/>
      <c r="O130" s="338"/>
      <c r="P130" s="338"/>
      <c r="Q130" s="338"/>
      <c r="R130" s="338"/>
      <c r="S130" s="338"/>
      <c r="T130" s="338"/>
      <c r="U130" s="338"/>
      <c r="V130" s="338"/>
      <c r="W130" s="338"/>
      <c r="X130" s="338"/>
      <c r="Y130" s="338"/>
      <c r="Z130" s="338"/>
      <c r="AA130" s="338"/>
      <c r="AB130" s="338"/>
      <c r="AC130" s="338"/>
      <c r="AD130" s="338"/>
      <c r="AE130" s="338"/>
      <c r="AF130" s="338"/>
      <c r="AG130" s="338"/>
      <c r="AH130" s="338"/>
      <c r="AI130" s="338"/>
      <c r="AJ130" s="338"/>
      <c r="AK130" s="338"/>
      <c r="AL130" s="338"/>
      <c r="AM130" s="338"/>
      <c r="AN130" s="338"/>
      <c r="AO130" s="338"/>
      <c r="AP130" s="338"/>
      <c r="AQ130" s="338"/>
      <c r="AR130" s="338"/>
      <c r="AS130" s="338"/>
      <c r="AT130" s="338"/>
      <c r="AU130" s="338"/>
      <c r="AV130" s="338"/>
      <c r="AW130" s="338"/>
      <c r="AX130" s="338"/>
      <c r="AY130" s="338"/>
      <c r="AZ130" s="338"/>
      <c r="BA130" s="338"/>
      <c r="BB130" s="338"/>
      <c r="BC130" s="338"/>
      <c r="BD130" s="338"/>
      <c r="BE130" s="338"/>
      <c r="BF130" s="338"/>
      <c r="BG130" s="338"/>
      <c r="BH130" s="338"/>
      <c r="BI130" s="338"/>
      <c r="BJ130" s="338"/>
      <c r="BK130" s="338"/>
      <c r="BL130" s="338"/>
      <c r="BM130" s="338"/>
      <c r="BN130" s="338"/>
      <c r="BO130" s="338"/>
      <c r="BP130" s="338"/>
      <c r="BQ130" s="338"/>
      <c r="BR130" s="338"/>
      <c r="BS130" s="338"/>
      <c r="BT130" s="338"/>
      <c r="BU130" s="338"/>
      <c r="BV130" s="338"/>
      <c r="BW130" s="338"/>
      <c r="BX130" s="338"/>
      <c r="BY130" s="338"/>
      <c r="BZ130" s="338"/>
      <c r="CA130" s="338"/>
      <c r="CB130" s="338"/>
      <c r="CC130" s="338"/>
      <c r="CD130" s="338"/>
      <c r="CE130" s="338"/>
      <c r="CF130" s="338"/>
      <c r="CG130" s="338"/>
      <c r="CH130" s="338"/>
      <c r="CI130" s="338"/>
    </row>
    <row r="131" spans="1:87" ht="15.6" x14ac:dyDescent="0.3">
      <c r="A131" s="338"/>
      <c r="B131" s="338"/>
      <c r="C131" s="338"/>
      <c r="D131" s="338"/>
      <c r="E131" s="338"/>
      <c r="F131" s="338"/>
      <c r="G131" s="338"/>
      <c r="H131" s="338"/>
      <c r="I131" s="338"/>
      <c r="J131" s="338"/>
      <c r="K131" s="338"/>
      <c r="L131" s="338"/>
      <c r="M131" s="338"/>
      <c r="N131" s="338"/>
      <c r="O131" s="338"/>
      <c r="P131" s="338"/>
      <c r="Q131" s="338"/>
      <c r="R131" s="338"/>
      <c r="S131" s="338"/>
      <c r="T131" s="338"/>
      <c r="U131" s="338"/>
      <c r="V131" s="338"/>
      <c r="W131" s="338"/>
      <c r="X131" s="338"/>
      <c r="Y131" s="338"/>
      <c r="Z131" s="338"/>
      <c r="AA131" s="338"/>
      <c r="AB131" s="338"/>
      <c r="AC131" s="338"/>
      <c r="AD131" s="338"/>
      <c r="AE131" s="338"/>
      <c r="AF131" s="338"/>
      <c r="AG131" s="338"/>
      <c r="AH131" s="338"/>
      <c r="AI131" s="338"/>
      <c r="AJ131" s="338"/>
      <c r="AK131" s="338"/>
      <c r="AL131" s="338"/>
      <c r="AM131" s="338"/>
      <c r="AN131" s="338"/>
      <c r="AO131" s="338"/>
      <c r="AP131" s="338"/>
      <c r="AQ131" s="338"/>
      <c r="AR131" s="338"/>
      <c r="AS131" s="338"/>
      <c r="AT131" s="338"/>
      <c r="AU131" s="338"/>
      <c r="AV131" s="338"/>
      <c r="AW131" s="338"/>
      <c r="AX131" s="338"/>
      <c r="AY131" s="338"/>
      <c r="AZ131" s="338"/>
      <c r="BA131" s="338"/>
      <c r="BB131" s="338"/>
      <c r="BC131" s="338"/>
      <c r="BD131" s="338"/>
      <c r="BE131" s="338"/>
      <c r="BF131" s="338"/>
      <c r="BG131" s="338"/>
      <c r="BH131" s="338"/>
      <c r="BI131" s="338"/>
      <c r="BJ131" s="338"/>
      <c r="BK131" s="338"/>
      <c r="BL131" s="338"/>
      <c r="BM131" s="338"/>
      <c r="BN131" s="338"/>
      <c r="BO131" s="338"/>
      <c r="BP131" s="338"/>
      <c r="BQ131" s="338"/>
      <c r="BR131" s="338"/>
      <c r="BS131" s="338"/>
      <c r="BT131" s="338"/>
      <c r="BU131" s="338"/>
      <c r="BV131" s="338"/>
      <c r="BW131" s="338"/>
      <c r="BX131" s="338"/>
      <c r="BY131" s="338"/>
      <c r="BZ131" s="338"/>
      <c r="CA131" s="338"/>
      <c r="CB131" s="338"/>
      <c r="CC131" s="338"/>
      <c r="CD131" s="338"/>
      <c r="CE131" s="338"/>
      <c r="CF131" s="338"/>
      <c r="CG131" s="338"/>
      <c r="CH131" s="338"/>
      <c r="CI131" s="338"/>
    </row>
    <row r="132" spans="1:87" ht="15.6" x14ac:dyDescent="0.3">
      <c r="A132" s="338"/>
      <c r="B132" s="338"/>
      <c r="C132" s="338"/>
      <c r="D132" s="338"/>
      <c r="E132" s="338"/>
      <c r="F132" s="338"/>
      <c r="G132" s="338"/>
      <c r="H132" s="338"/>
      <c r="I132" s="338"/>
      <c r="J132" s="338"/>
      <c r="K132" s="338"/>
      <c r="L132" s="338"/>
      <c r="M132" s="338"/>
      <c r="N132" s="338"/>
      <c r="O132" s="338"/>
      <c r="P132" s="338"/>
      <c r="Q132" s="338"/>
      <c r="R132" s="338"/>
      <c r="S132" s="338"/>
      <c r="T132" s="338"/>
      <c r="U132" s="338"/>
      <c r="V132" s="338"/>
      <c r="W132" s="338"/>
      <c r="X132" s="338"/>
      <c r="Y132" s="338"/>
      <c r="Z132" s="338"/>
      <c r="AA132" s="338"/>
      <c r="AB132" s="338"/>
      <c r="AC132" s="338"/>
      <c r="AD132" s="338"/>
      <c r="AE132" s="338"/>
      <c r="AF132" s="338"/>
      <c r="AG132" s="338"/>
      <c r="AH132" s="338"/>
      <c r="AI132" s="338"/>
      <c r="AJ132" s="338"/>
      <c r="AK132" s="338"/>
      <c r="AL132" s="338"/>
      <c r="AM132" s="338"/>
      <c r="AN132" s="338"/>
      <c r="AO132" s="338"/>
      <c r="AP132" s="338"/>
      <c r="AQ132" s="338"/>
      <c r="AR132" s="338"/>
      <c r="AS132" s="338"/>
      <c r="AT132" s="338"/>
      <c r="AU132" s="338"/>
      <c r="AV132" s="338"/>
      <c r="AW132" s="338"/>
      <c r="AX132" s="338"/>
      <c r="AY132" s="338"/>
      <c r="AZ132" s="338"/>
      <c r="BA132" s="338"/>
      <c r="BB132" s="338"/>
      <c r="BC132" s="338"/>
      <c r="BD132" s="338"/>
      <c r="BE132" s="338"/>
      <c r="BF132" s="338"/>
      <c r="BG132" s="338"/>
      <c r="BH132" s="338"/>
      <c r="BI132" s="338"/>
      <c r="BJ132" s="338"/>
      <c r="BK132" s="338"/>
      <c r="BL132" s="338"/>
      <c r="BM132" s="338"/>
      <c r="BN132" s="338"/>
      <c r="BO132" s="338"/>
      <c r="BP132" s="338"/>
      <c r="BQ132" s="338"/>
      <c r="BR132" s="338"/>
      <c r="BS132" s="338"/>
      <c r="BT132" s="338"/>
      <c r="BU132" s="338"/>
      <c r="BV132" s="338"/>
      <c r="BW132" s="338"/>
      <c r="BX132" s="338"/>
      <c r="BY132" s="338"/>
      <c r="BZ132" s="338"/>
      <c r="CA132" s="338"/>
      <c r="CB132" s="338"/>
      <c r="CC132" s="338"/>
      <c r="CD132" s="338"/>
      <c r="CE132" s="338"/>
      <c r="CF132" s="338"/>
      <c r="CG132" s="338"/>
      <c r="CH132" s="338"/>
      <c r="CI132" s="338"/>
    </row>
    <row r="133" spans="1:87" ht="15.6" x14ac:dyDescent="0.3">
      <c r="A133" s="338"/>
      <c r="B133" s="338"/>
      <c r="C133" s="338"/>
      <c r="D133" s="338"/>
      <c r="E133" s="338"/>
      <c r="F133" s="338"/>
      <c r="G133" s="338"/>
      <c r="H133" s="338"/>
      <c r="I133" s="338"/>
      <c r="J133" s="338"/>
      <c r="K133" s="338"/>
      <c r="L133" s="338"/>
      <c r="M133" s="338"/>
      <c r="N133" s="338"/>
      <c r="O133" s="338"/>
      <c r="P133" s="338"/>
      <c r="Q133" s="338"/>
      <c r="R133" s="338"/>
      <c r="S133" s="338"/>
      <c r="T133" s="338"/>
      <c r="U133" s="338"/>
      <c r="V133" s="338"/>
      <c r="W133" s="338"/>
      <c r="X133" s="338"/>
      <c r="Y133" s="338"/>
      <c r="Z133" s="338"/>
      <c r="AA133" s="338"/>
      <c r="AB133" s="338"/>
      <c r="AC133" s="338"/>
      <c r="AD133" s="338"/>
      <c r="AE133" s="338"/>
      <c r="AF133" s="338"/>
      <c r="AG133" s="338"/>
      <c r="AH133" s="338"/>
      <c r="AI133" s="338"/>
      <c r="AJ133" s="338"/>
      <c r="AK133" s="338"/>
      <c r="AL133" s="338"/>
      <c r="AM133" s="338"/>
      <c r="AN133" s="338"/>
      <c r="AO133" s="338"/>
      <c r="AP133" s="338"/>
      <c r="AQ133" s="338"/>
      <c r="AR133" s="338"/>
      <c r="AS133" s="338"/>
      <c r="AT133" s="338"/>
      <c r="AU133" s="338"/>
      <c r="AV133" s="338"/>
      <c r="AW133" s="338"/>
      <c r="AX133" s="338"/>
      <c r="AY133" s="338"/>
      <c r="AZ133" s="338"/>
      <c r="BA133" s="338"/>
      <c r="BB133" s="338"/>
      <c r="BC133" s="338"/>
      <c r="BD133" s="338"/>
      <c r="BE133" s="338"/>
      <c r="BF133" s="338"/>
      <c r="BG133" s="338"/>
      <c r="BH133" s="338"/>
      <c r="BI133" s="338"/>
      <c r="BJ133" s="338"/>
      <c r="BK133" s="338"/>
      <c r="BL133" s="338"/>
      <c r="BM133" s="338"/>
      <c r="BN133" s="338"/>
      <c r="BO133" s="338"/>
      <c r="BP133" s="338"/>
      <c r="BQ133" s="338"/>
      <c r="BR133" s="338"/>
      <c r="BS133" s="338"/>
      <c r="BT133" s="338"/>
      <c r="BU133" s="338"/>
      <c r="BV133" s="338"/>
      <c r="BW133" s="338"/>
      <c r="BX133" s="338"/>
      <c r="BY133" s="338"/>
      <c r="BZ133" s="338"/>
      <c r="CA133" s="338"/>
      <c r="CB133" s="338"/>
      <c r="CC133" s="338"/>
      <c r="CD133" s="338"/>
      <c r="CE133" s="338"/>
      <c r="CF133" s="338"/>
      <c r="CG133" s="338"/>
      <c r="CH133" s="338"/>
      <c r="CI133" s="338"/>
    </row>
    <row r="134" spans="1:87" ht="15.6" x14ac:dyDescent="0.3">
      <c r="A134" s="338"/>
      <c r="B134" s="338"/>
      <c r="C134" s="338"/>
      <c r="D134" s="338"/>
      <c r="E134" s="338"/>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8"/>
      <c r="AL134" s="338"/>
      <c r="AM134" s="338"/>
      <c r="AN134" s="338"/>
      <c r="AO134" s="338"/>
      <c r="AP134" s="338"/>
      <c r="AQ134" s="338"/>
      <c r="AR134" s="338"/>
      <c r="AS134" s="338"/>
      <c r="AT134" s="338"/>
      <c r="AU134" s="338"/>
      <c r="AV134" s="338"/>
      <c r="AW134" s="338"/>
      <c r="AX134" s="338"/>
      <c r="AY134" s="338"/>
      <c r="AZ134" s="338"/>
      <c r="BA134" s="338"/>
      <c r="BB134" s="338"/>
      <c r="BC134" s="338"/>
      <c r="BD134" s="338"/>
      <c r="BE134" s="338"/>
      <c r="BF134" s="338"/>
      <c r="BG134" s="338"/>
      <c r="BH134" s="338"/>
      <c r="BI134" s="338"/>
      <c r="BJ134" s="338"/>
      <c r="BK134" s="338"/>
      <c r="BL134" s="338"/>
      <c r="BM134" s="338"/>
      <c r="BN134" s="338"/>
      <c r="BO134" s="338"/>
      <c r="BP134" s="338"/>
      <c r="BQ134" s="338"/>
      <c r="BR134" s="338"/>
      <c r="BS134" s="338"/>
      <c r="BT134" s="338"/>
      <c r="BU134" s="338"/>
      <c r="BV134" s="338"/>
      <c r="BW134" s="338"/>
      <c r="BX134" s="338"/>
      <c r="BY134" s="338"/>
      <c r="BZ134" s="338"/>
      <c r="CA134" s="338"/>
      <c r="CB134" s="338"/>
      <c r="CC134" s="338"/>
      <c r="CD134" s="338"/>
      <c r="CE134" s="338"/>
      <c r="CF134" s="338"/>
      <c r="CG134" s="338"/>
      <c r="CH134" s="338"/>
      <c r="CI134" s="338"/>
    </row>
    <row r="135" spans="1:87" ht="15.6" x14ac:dyDescent="0.3">
      <c r="A135" s="338"/>
      <c r="B135" s="338"/>
      <c r="C135" s="338"/>
      <c r="D135" s="338"/>
      <c r="E135" s="338"/>
      <c r="F135" s="338"/>
      <c r="G135" s="338"/>
      <c r="H135" s="338"/>
      <c r="I135" s="338"/>
      <c r="J135" s="338"/>
      <c r="K135" s="338"/>
      <c r="L135" s="338"/>
      <c r="M135" s="338"/>
      <c r="N135" s="338"/>
      <c r="O135" s="338"/>
      <c r="P135" s="338"/>
      <c r="Q135" s="338"/>
      <c r="R135" s="338"/>
      <c r="S135" s="338"/>
      <c r="T135" s="338"/>
      <c r="U135" s="338"/>
      <c r="V135" s="338"/>
      <c r="W135" s="338"/>
      <c r="X135" s="338"/>
      <c r="Y135" s="338"/>
      <c r="Z135" s="338"/>
      <c r="AA135" s="338"/>
      <c r="AB135" s="338"/>
      <c r="AC135" s="338"/>
      <c r="AD135" s="338"/>
      <c r="AE135" s="338"/>
      <c r="AF135" s="338"/>
      <c r="AG135" s="338"/>
      <c r="AH135" s="338"/>
      <c r="AI135" s="338"/>
      <c r="AJ135" s="338"/>
      <c r="AK135" s="338"/>
      <c r="AL135" s="338"/>
      <c r="AM135" s="338"/>
      <c r="AN135" s="338"/>
      <c r="AO135" s="338"/>
      <c r="AP135" s="338"/>
      <c r="AQ135" s="338"/>
      <c r="AR135" s="338"/>
      <c r="AS135" s="338"/>
      <c r="AT135" s="338"/>
      <c r="AU135" s="338"/>
      <c r="AV135" s="338"/>
      <c r="AW135" s="338"/>
      <c r="AX135" s="338"/>
      <c r="AY135" s="338"/>
      <c r="AZ135" s="338"/>
      <c r="BA135" s="338"/>
      <c r="BB135" s="338"/>
      <c r="BC135" s="338"/>
      <c r="BD135" s="338"/>
      <c r="BE135" s="338"/>
      <c r="BF135" s="338"/>
      <c r="BG135" s="338"/>
      <c r="BH135" s="338"/>
      <c r="BI135" s="338"/>
      <c r="BJ135" s="338"/>
      <c r="BK135" s="338"/>
      <c r="BL135" s="338"/>
      <c r="BM135" s="338"/>
      <c r="BN135" s="338"/>
      <c r="BO135" s="338"/>
      <c r="BP135" s="338"/>
      <c r="BQ135" s="338"/>
      <c r="BR135" s="338"/>
      <c r="BS135" s="338"/>
      <c r="BT135" s="338"/>
      <c r="BU135" s="338"/>
      <c r="BV135" s="338"/>
      <c r="BW135" s="338"/>
      <c r="BX135" s="338"/>
      <c r="BY135" s="338"/>
      <c r="BZ135" s="338"/>
      <c r="CA135" s="338"/>
      <c r="CB135" s="338"/>
      <c r="CC135" s="338"/>
      <c r="CD135" s="338"/>
      <c r="CE135" s="338"/>
      <c r="CF135" s="338"/>
      <c r="CG135" s="338"/>
      <c r="CH135" s="338"/>
      <c r="CI135" s="338"/>
    </row>
    <row r="136" spans="1:87" ht="15.6" x14ac:dyDescent="0.3">
      <c r="A136" s="338"/>
      <c r="B136" s="338"/>
      <c r="C136" s="338"/>
      <c r="D136" s="338"/>
      <c r="E136" s="338"/>
      <c r="F136" s="338"/>
      <c r="G136" s="338"/>
      <c r="H136" s="338"/>
      <c r="I136" s="338"/>
      <c r="J136" s="338"/>
      <c r="K136" s="338"/>
      <c r="L136" s="338"/>
      <c r="M136" s="338"/>
      <c r="N136" s="338"/>
      <c r="O136" s="338"/>
      <c r="P136" s="338"/>
      <c r="Q136" s="338"/>
      <c r="R136" s="338"/>
      <c r="S136" s="338"/>
      <c r="T136" s="338"/>
      <c r="U136" s="338"/>
      <c r="V136" s="338"/>
      <c r="W136" s="338"/>
      <c r="X136" s="338"/>
      <c r="Y136" s="338"/>
      <c r="Z136" s="338"/>
      <c r="AA136" s="338"/>
      <c r="AB136" s="338"/>
      <c r="AC136" s="338"/>
      <c r="AD136" s="338"/>
      <c r="AE136" s="338"/>
      <c r="AF136" s="338"/>
      <c r="AG136" s="338"/>
      <c r="AH136" s="338"/>
      <c r="AI136" s="338"/>
      <c r="AJ136" s="338"/>
      <c r="AK136" s="338"/>
      <c r="AL136" s="338"/>
      <c r="AM136" s="338"/>
      <c r="AN136" s="338"/>
      <c r="AO136" s="338"/>
      <c r="AP136" s="338"/>
      <c r="AQ136" s="338"/>
      <c r="AR136" s="338"/>
      <c r="AS136" s="338"/>
      <c r="AT136" s="338"/>
      <c r="AU136" s="338"/>
      <c r="AV136" s="338"/>
      <c r="AW136" s="338"/>
      <c r="AX136" s="338"/>
      <c r="AY136" s="338"/>
      <c r="AZ136" s="338"/>
      <c r="BA136" s="338"/>
      <c r="BB136" s="338"/>
      <c r="BC136" s="338"/>
      <c r="BD136" s="338"/>
      <c r="BE136" s="338"/>
      <c r="BF136" s="338"/>
      <c r="BG136" s="338"/>
      <c r="BH136" s="338"/>
      <c r="BI136" s="338"/>
      <c r="BJ136" s="338"/>
      <c r="BK136" s="338"/>
      <c r="BL136" s="338"/>
      <c r="BM136" s="338"/>
      <c r="BN136" s="338"/>
      <c r="BO136" s="338"/>
      <c r="BP136" s="338"/>
      <c r="BQ136" s="338"/>
      <c r="BR136" s="338"/>
      <c r="BS136" s="338"/>
      <c r="BT136" s="338"/>
      <c r="BU136" s="338"/>
      <c r="BV136" s="338"/>
      <c r="BW136" s="338"/>
      <c r="BX136" s="338"/>
      <c r="BY136" s="338"/>
      <c r="BZ136" s="338"/>
      <c r="CA136" s="338"/>
      <c r="CB136" s="338"/>
      <c r="CC136" s="338"/>
      <c r="CD136" s="338"/>
      <c r="CE136" s="338"/>
      <c r="CF136" s="338"/>
      <c r="CG136" s="338"/>
      <c r="CH136" s="338"/>
      <c r="CI136" s="338"/>
    </row>
    <row r="137" spans="1:87" ht="15.6" x14ac:dyDescent="0.3">
      <c r="A137" s="338"/>
      <c r="B137" s="338"/>
      <c r="C137" s="338"/>
      <c r="D137" s="338"/>
      <c r="E137" s="338"/>
      <c r="F137" s="338"/>
      <c r="G137" s="338"/>
      <c r="H137" s="338"/>
      <c r="I137" s="338"/>
      <c r="J137" s="338"/>
      <c r="K137" s="338"/>
      <c r="L137" s="338"/>
      <c r="M137" s="338"/>
      <c r="N137" s="338"/>
      <c r="O137" s="338"/>
      <c r="P137" s="338"/>
      <c r="Q137" s="338"/>
      <c r="R137" s="338"/>
      <c r="S137" s="338"/>
      <c r="T137" s="338"/>
      <c r="U137" s="338"/>
      <c r="V137" s="338"/>
      <c r="W137" s="338"/>
      <c r="X137" s="338"/>
      <c r="Y137" s="338"/>
      <c r="Z137" s="338"/>
      <c r="AA137" s="338"/>
      <c r="AB137" s="338"/>
      <c r="AC137" s="338"/>
      <c r="AD137" s="338"/>
      <c r="AE137" s="338"/>
      <c r="AF137" s="338"/>
      <c r="AG137" s="338"/>
      <c r="AH137" s="338"/>
      <c r="AI137" s="338"/>
      <c r="AJ137" s="338"/>
      <c r="AK137" s="338"/>
      <c r="AL137" s="338"/>
      <c r="AM137" s="338"/>
      <c r="AN137" s="338"/>
      <c r="AO137" s="338"/>
      <c r="AP137" s="338"/>
      <c r="AQ137" s="338"/>
      <c r="AR137" s="338"/>
      <c r="AS137" s="338"/>
      <c r="AT137" s="338"/>
      <c r="AU137" s="338"/>
      <c r="AV137" s="338"/>
      <c r="AW137" s="338"/>
      <c r="AX137" s="338"/>
      <c r="AY137" s="338"/>
      <c r="AZ137" s="338"/>
      <c r="BA137" s="338"/>
      <c r="BB137" s="338"/>
      <c r="BC137" s="338"/>
      <c r="BD137" s="338"/>
      <c r="BE137" s="338"/>
      <c r="BF137" s="338"/>
      <c r="BG137" s="338"/>
      <c r="BH137" s="338"/>
      <c r="BI137" s="338"/>
      <c r="BJ137" s="338"/>
      <c r="BK137" s="338"/>
      <c r="BL137" s="338"/>
      <c r="BM137" s="338"/>
      <c r="BN137" s="338"/>
      <c r="BO137" s="338"/>
      <c r="BP137" s="338"/>
      <c r="BQ137" s="338"/>
      <c r="BR137" s="338"/>
      <c r="BS137" s="338"/>
      <c r="BT137" s="338"/>
      <c r="BU137" s="338"/>
      <c r="BV137" s="338"/>
      <c r="BW137" s="338"/>
      <c r="BX137" s="338"/>
      <c r="BY137" s="338"/>
      <c r="BZ137" s="338"/>
      <c r="CA137" s="338"/>
      <c r="CB137" s="338"/>
      <c r="CC137" s="338"/>
      <c r="CD137" s="338"/>
      <c r="CE137" s="338"/>
      <c r="CF137" s="338"/>
      <c r="CG137" s="338"/>
      <c r="CH137" s="338"/>
      <c r="CI137" s="338"/>
    </row>
    <row r="138" spans="1:87" ht="15.6" x14ac:dyDescent="0.3">
      <c r="A138" s="338"/>
      <c r="B138" s="338"/>
      <c r="C138" s="338"/>
      <c r="D138" s="338"/>
      <c r="E138" s="338"/>
      <c r="F138" s="338"/>
      <c r="G138" s="338"/>
      <c r="H138" s="338"/>
      <c r="I138" s="338"/>
      <c r="J138" s="338"/>
      <c r="K138" s="338"/>
      <c r="L138" s="338"/>
      <c r="M138" s="338"/>
      <c r="N138" s="338"/>
      <c r="O138" s="338"/>
      <c r="P138" s="338"/>
      <c r="Q138" s="338"/>
      <c r="R138" s="338"/>
      <c r="S138" s="338"/>
      <c r="T138" s="338"/>
      <c r="U138" s="338"/>
      <c r="V138" s="338"/>
      <c r="W138" s="338"/>
      <c r="X138" s="338"/>
      <c r="Y138" s="338"/>
      <c r="Z138" s="338"/>
      <c r="AA138" s="338"/>
      <c r="AB138" s="338"/>
      <c r="AC138" s="338"/>
      <c r="AD138" s="338"/>
      <c r="AE138" s="338"/>
      <c r="AF138" s="338"/>
      <c r="AG138" s="338"/>
      <c r="AH138" s="338"/>
      <c r="AI138" s="338"/>
      <c r="AJ138" s="338"/>
      <c r="AK138" s="338"/>
      <c r="AL138" s="338"/>
      <c r="AM138" s="338"/>
      <c r="AN138" s="338"/>
      <c r="AO138" s="338"/>
      <c r="AP138" s="338"/>
      <c r="AQ138" s="338"/>
      <c r="AR138" s="338"/>
      <c r="AS138" s="338"/>
      <c r="AT138" s="338"/>
      <c r="AU138" s="338"/>
      <c r="AV138" s="338"/>
      <c r="AW138" s="338"/>
      <c r="AX138" s="338"/>
      <c r="AY138" s="338"/>
      <c r="AZ138" s="338"/>
      <c r="BA138" s="338"/>
      <c r="BB138" s="338"/>
      <c r="BC138" s="338"/>
      <c r="BD138" s="338"/>
      <c r="BE138" s="338"/>
      <c r="BF138" s="338"/>
      <c r="BG138" s="338"/>
      <c r="BH138" s="338"/>
      <c r="BI138" s="338"/>
      <c r="BJ138" s="338"/>
      <c r="BK138" s="338"/>
      <c r="BL138" s="338"/>
      <c r="BM138" s="338"/>
      <c r="BN138" s="338"/>
      <c r="BO138" s="338"/>
      <c r="BP138" s="338"/>
      <c r="BQ138" s="338"/>
      <c r="BR138" s="338"/>
      <c r="BS138" s="338"/>
      <c r="BT138" s="338"/>
      <c r="BU138" s="338"/>
      <c r="BV138" s="338"/>
      <c r="BW138" s="338"/>
      <c r="BX138" s="338"/>
      <c r="BY138" s="338"/>
      <c r="BZ138" s="338"/>
      <c r="CA138" s="338"/>
      <c r="CB138" s="338"/>
      <c r="CC138" s="338"/>
      <c r="CD138" s="338"/>
      <c r="CE138" s="338"/>
      <c r="CF138" s="338"/>
      <c r="CG138" s="338"/>
      <c r="CH138" s="338"/>
      <c r="CI138" s="338"/>
    </row>
    <row r="139" spans="1:87" ht="15.6" x14ac:dyDescent="0.3">
      <c r="A139" s="338"/>
      <c r="B139" s="338"/>
      <c r="C139" s="338"/>
      <c r="D139" s="338"/>
      <c r="E139" s="338"/>
      <c r="F139" s="338"/>
      <c r="G139" s="338"/>
      <c r="H139" s="338"/>
      <c r="I139" s="338"/>
      <c r="J139" s="338"/>
      <c r="K139" s="338"/>
      <c r="L139" s="338"/>
      <c r="M139" s="338"/>
      <c r="N139" s="338"/>
      <c r="O139" s="338"/>
      <c r="P139" s="338"/>
      <c r="Q139" s="338"/>
      <c r="R139" s="338"/>
      <c r="S139" s="338"/>
      <c r="T139" s="338"/>
      <c r="U139" s="338"/>
      <c r="V139" s="338"/>
      <c r="W139" s="338"/>
      <c r="X139" s="338"/>
      <c r="Y139" s="338"/>
      <c r="Z139" s="338"/>
      <c r="AA139" s="338"/>
      <c r="AB139" s="338"/>
      <c r="AC139" s="338"/>
      <c r="AD139" s="338"/>
      <c r="AE139" s="338"/>
      <c r="AF139" s="338"/>
      <c r="AG139" s="338"/>
      <c r="AH139" s="338"/>
      <c r="AI139" s="338"/>
      <c r="AJ139" s="338"/>
      <c r="AK139" s="338"/>
      <c r="AL139" s="338"/>
      <c r="AM139" s="338"/>
      <c r="AN139" s="338"/>
      <c r="AO139" s="338"/>
      <c r="AP139" s="338"/>
      <c r="AQ139" s="338"/>
      <c r="AR139" s="338"/>
      <c r="AS139" s="338"/>
      <c r="AT139" s="338"/>
      <c r="AU139" s="338"/>
      <c r="AV139" s="338"/>
      <c r="AW139" s="338"/>
      <c r="AX139" s="338"/>
      <c r="AY139" s="338"/>
      <c r="AZ139" s="338"/>
      <c r="BA139" s="338"/>
      <c r="BB139" s="338"/>
      <c r="BC139" s="338"/>
      <c r="BD139" s="338"/>
      <c r="BE139" s="338"/>
      <c r="BF139" s="338"/>
      <c r="BG139" s="338"/>
      <c r="BH139" s="338"/>
      <c r="BI139" s="338"/>
      <c r="BJ139" s="338"/>
      <c r="BK139" s="338"/>
      <c r="BL139" s="338"/>
      <c r="BM139" s="338"/>
      <c r="BN139" s="338"/>
      <c r="BO139" s="338"/>
      <c r="BP139" s="338"/>
      <c r="BQ139" s="338"/>
      <c r="BR139" s="338"/>
      <c r="BS139" s="338"/>
      <c r="BT139" s="338"/>
      <c r="BU139" s="338"/>
      <c r="BV139" s="338"/>
      <c r="BW139" s="338"/>
      <c r="BX139" s="338"/>
      <c r="BY139" s="338"/>
      <c r="BZ139" s="338"/>
      <c r="CA139" s="338"/>
      <c r="CB139" s="338"/>
      <c r="CC139" s="338"/>
      <c r="CD139" s="338"/>
      <c r="CE139" s="338"/>
      <c r="CF139" s="338"/>
      <c r="CG139" s="338"/>
      <c r="CH139" s="338"/>
      <c r="CI139" s="338"/>
    </row>
    <row r="140" spans="1:87" ht="15.6" x14ac:dyDescent="0.3">
      <c r="A140" s="338"/>
      <c r="B140" s="338"/>
      <c r="C140" s="338"/>
      <c r="D140" s="338"/>
      <c r="E140" s="338"/>
      <c r="F140" s="338"/>
      <c r="G140" s="338"/>
      <c r="H140" s="338"/>
      <c r="I140" s="338"/>
      <c r="J140" s="338"/>
      <c r="K140" s="338"/>
      <c r="L140" s="338"/>
      <c r="M140" s="338"/>
      <c r="N140" s="338"/>
      <c r="O140" s="338"/>
      <c r="P140" s="338"/>
      <c r="Q140" s="338"/>
      <c r="R140" s="338"/>
      <c r="S140" s="338"/>
      <c r="T140" s="338"/>
      <c r="U140" s="338"/>
      <c r="V140" s="338"/>
      <c r="W140" s="338"/>
      <c r="X140" s="338"/>
      <c r="Y140" s="338"/>
      <c r="Z140" s="338"/>
      <c r="AA140" s="338"/>
      <c r="AB140" s="338"/>
      <c r="AC140" s="338"/>
      <c r="AD140" s="338"/>
      <c r="AE140" s="338"/>
      <c r="AF140" s="338"/>
      <c r="AG140" s="338"/>
      <c r="AH140" s="338"/>
      <c r="AI140" s="338"/>
      <c r="AJ140" s="338"/>
      <c r="AK140" s="338"/>
      <c r="AL140" s="338"/>
      <c r="AM140" s="338"/>
      <c r="AN140" s="338"/>
      <c r="AO140" s="338"/>
      <c r="AP140" s="338"/>
      <c r="AQ140" s="338"/>
      <c r="AR140" s="338"/>
      <c r="AS140" s="338"/>
      <c r="AT140" s="338"/>
      <c r="AU140" s="338"/>
      <c r="AV140" s="338"/>
      <c r="AW140" s="338"/>
      <c r="AX140" s="338"/>
      <c r="AY140" s="338"/>
      <c r="AZ140" s="338"/>
      <c r="BA140" s="338"/>
      <c r="BB140" s="338"/>
      <c r="BC140" s="338"/>
      <c r="BD140" s="338"/>
      <c r="BE140" s="338"/>
      <c r="BF140" s="338"/>
      <c r="BG140" s="338"/>
      <c r="BH140" s="338"/>
      <c r="BI140" s="338"/>
      <c r="BJ140" s="338"/>
      <c r="BK140" s="338"/>
      <c r="BL140" s="338"/>
      <c r="BM140" s="338"/>
      <c r="BN140" s="338"/>
      <c r="BO140" s="338"/>
      <c r="BP140" s="338"/>
      <c r="BQ140" s="338"/>
      <c r="BR140" s="338"/>
      <c r="BS140" s="338"/>
      <c r="BT140" s="338"/>
      <c r="BU140" s="338"/>
      <c r="BV140" s="338"/>
      <c r="BW140" s="338"/>
      <c r="BX140" s="338"/>
      <c r="BY140" s="338"/>
      <c r="BZ140" s="338"/>
      <c r="CA140" s="338"/>
      <c r="CB140" s="338"/>
      <c r="CC140" s="338"/>
      <c r="CD140" s="338"/>
      <c r="CE140" s="338"/>
      <c r="CF140" s="338"/>
      <c r="CG140" s="338"/>
      <c r="CH140" s="338"/>
      <c r="CI140" s="338"/>
    </row>
    <row r="141" spans="1:87" ht="15.6" x14ac:dyDescent="0.3">
      <c r="A141" s="338"/>
      <c r="B141" s="338"/>
      <c r="C141" s="338"/>
      <c r="D141" s="338"/>
      <c r="E141" s="338"/>
      <c r="F141" s="338"/>
      <c r="G141" s="338"/>
      <c r="H141" s="338"/>
      <c r="I141" s="338"/>
      <c r="J141" s="338"/>
      <c r="K141" s="338"/>
      <c r="L141" s="338"/>
      <c r="M141" s="338"/>
      <c r="N141" s="338"/>
      <c r="O141" s="338"/>
      <c r="P141" s="338"/>
      <c r="Q141" s="338"/>
      <c r="R141" s="338"/>
      <c r="S141" s="338"/>
      <c r="T141" s="338"/>
      <c r="U141" s="338"/>
      <c r="V141" s="338"/>
      <c r="W141" s="338"/>
      <c r="X141" s="338"/>
      <c r="Y141" s="338"/>
      <c r="Z141" s="338"/>
      <c r="AA141" s="338"/>
      <c r="AB141" s="338"/>
      <c r="AC141" s="338"/>
      <c r="AD141" s="338"/>
      <c r="AE141" s="338"/>
      <c r="AF141" s="338"/>
      <c r="AG141" s="338"/>
      <c r="AH141" s="338"/>
      <c r="AI141" s="338"/>
      <c r="AJ141" s="338"/>
      <c r="AK141" s="338"/>
      <c r="AL141" s="338"/>
      <c r="AM141" s="338"/>
      <c r="AN141" s="338"/>
      <c r="AO141" s="338"/>
      <c r="AP141" s="338"/>
      <c r="AQ141" s="338"/>
      <c r="AR141" s="338"/>
      <c r="AS141" s="338"/>
      <c r="AT141" s="338"/>
      <c r="AU141" s="338"/>
      <c r="AV141" s="338"/>
      <c r="AW141" s="338"/>
      <c r="AX141" s="338"/>
      <c r="AY141" s="338"/>
      <c r="AZ141" s="338"/>
      <c r="BA141" s="338"/>
      <c r="BB141" s="338"/>
      <c r="BC141" s="338"/>
      <c r="BD141" s="338"/>
      <c r="BE141" s="338"/>
      <c r="BF141" s="338"/>
      <c r="BG141" s="338"/>
      <c r="BH141" s="338"/>
      <c r="BI141" s="338"/>
      <c r="BJ141" s="338"/>
      <c r="BK141" s="338"/>
      <c r="BL141" s="338"/>
      <c r="BM141" s="338"/>
      <c r="BN141" s="338"/>
      <c r="BO141" s="338"/>
      <c r="BP141" s="338"/>
      <c r="BQ141" s="338"/>
      <c r="BR141" s="338"/>
      <c r="BS141" s="338"/>
      <c r="BT141" s="338"/>
      <c r="BU141" s="338"/>
      <c r="BV141" s="338"/>
      <c r="BW141" s="338"/>
      <c r="BX141" s="338"/>
      <c r="BY141" s="338"/>
      <c r="BZ141" s="338"/>
      <c r="CA141" s="338"/>
      <c r="CB141" s="338"/>
      <c r="CC141" s="338"/>
      <c r="CD141" s="338"/>
      <c r="CE141" s="338"/>
      <c r="CF141" s="338"/>
      <c r="CG141" s="338"/>
      <c r="CH141" s="338"/>
      <c r="CI141" s="338"/>
    </row>
    <row r="142" spans="1:87" ht="15.6" x14ac:dyDescent="0.3">
      <c r="A142" s="338"/>
      <c r="B142" s="338"/>
      <c r="C142" s="338"/>
      <c r="D142" s="338"/>
      <c r="E142" s="338"/>
      <c r="F142" s="338"/>
      <c r="G142" s="338"/>
      <c r="H142" s="338"/>
      <c r="I142" s="338"/>
      <c r="J142" s="338"/>
      <c r="K142" s="338"/>
      <c r="L142" s="338"/>
      <c r="M142" s="338"/>
      <c r="N142" s="338"/>
      <c r="O142" s="338"/>
      <c r="P142" s="338"/>
      <c r="Q142" s="338"/>
      <c r="R142" s="338"/>
      <c r="S142" s="338"/>
      <c r="T142" s="338"/>
      <c r="U142" s="338"/>
      <c r="V142" s="338"/>
      <c r="W142" s="338"/>
      <c r="X142" s="338"/>
      <c r="Y142" s="338"/>
      <c r="Z142" s="338"/>
      <c r="AA142" s="338"/>
      <c r="AB142" s="338"/>
      <c r="AC142" s="338"/>
      <c r="AD142" s="338"/>
      <c r="AE142" s="338"/>
      <c r="AF142" s="338"/>
      <c r="AG142" s="338"/>
      <c r="AH142" s="338"/>
      <c r="AI142" s="338"/>
      <c r="AJ142" s="338"/>
      <c r="AK142" s="338"/>
      <c r="AL142" s="338"/>
      <c r="AM142" s="338"/>
      <c r="AN142" s="338"/>
      <c r="AO142" s="338"/>
      <c r="AP142" s="338"/>
      <c r="AQ142" s="338"/>
      <c r="AR142" s="338"/>
      <c r="AS142" s="338"/>
      <c r="AT142" s="338"/>
      <c r="AU142" s="338"/>
      <c r="AV142" s="338"/>
      <c r="AW142" s="338"/>
      <c r="AX142" s="338"/>
      <c r="AY142" s="338"/>
      <c r="AZ142" s="338"/>
      <c r="BA142" s="338"/>
      <c r="BB142" s="338"/>
      <c r="BC142" s="338"/>
      <c r="BD142" s="338"/>
      <c r="BE142" s="338"/>
      <c r="BF142" s="338"/>
      <c r="BG142" s="338"/>
      <c r="BH142" s="338"/>
      <c r="BI142" s="338"/>
      <c r="BJ142" s="338"/>
      <c r="BK142" s="338"/>
      <c r="BL142" s="338"/>
      <c r="BM142" s="338"/>
      <c r="BN142" s="338"/>
      <c r="BO142" s="338"/>
      <c r="BP142" s="338"/>
      <c r="BQ142" s="338"/>
      <c r="BR142" s="338"/>
      <c r="BS142" s="338"/>
      <c r="BT142" s="338"/>
      <c r="BU142" s="338"/>
      <c r="BV142" s="338"/>
      <c r="BW142" s="338"/>
      <c r="BX142" s="338"/>
      <c r="BY142" s="338"/>
      <c r="BZ142" s="338"/>
      <c r="CA142" s="338"/>
      <c r="CB142" s="338"/>
      <c r="CC142" s="338"/>
      <c r="CD142" s="338"/>
      <c r="CE142" s="338"/>
      <c r="CF142" s="338"/>
      <c r="CG142" s="338"/>
      <c r="CH142" s="338"/>
      <c r="CI142" s="338"/>
    </row>
    <row r="143" spans="1:87" ht="15.6" x14ac:dyDescent="0.3">
      <c r="A143" s="338"/>
      <c r="B143" s="338"/>
      <c r="C143" s="338"/>
      <c r="D143" s="338"/>
      <c r="E143" s="338"/>
      <c r="F143" s="338"/>
      <c r="G143" s="338"/>
      <c r="H143" s="338"/>
      <c r="I143" s="338"/>
      <c r="J143" s="338"/>
      <c r="K143" s="338"/>
      <c r="L143" s="338"/>
      <c r="M143" s="338"/>
      <c r="N143" s="338"/>
      <c r="O143" s="338"/>
      <c r="P143" s="338"/>
      <c r="Q143" s="338"/>
      <c r="R143" s="338"/>
      <c r="S143" s="338"/>
      <c r="T143" s="338"/>
      <c r="U143" s="338"/>
      <c r="V143" s="338"/>
      <c r="W143" s="338"/>
      <c r="X143" s="338"/>
      <c r="Y143" s="338"/>
      <c r="Z143" s="338"/>
      <c r="AA143" s="338"/>
      <c r="AB143" s="338"/>
      <c r="AC143" s="338"/>
      <c r="AD143" s="338"/>
      <c r="AE143" s="338"/>
      <c r="AF143" s="338"/>
      <c r="AG143" s="338"/>
      <c r="AH143" s="338"/>
      <c r="AI143" s="338"/>
      <c r="AJ143" s="338"/>
      <c r="AK143" s="338"/>
      <c r="AL143" s="338"/>
      <c r="AM143" s="338"/>
      <c r="AN143" s="338"/>
      <c r="AO143" s="338"/>
      <c r="AP143" s="338"/>
      <c r="AQ143" s="338"/>
      <c r="AR143" s="338"/>
      <c r="AS143" s="338"/>
      <c r="AT143" s="338"/>
      <c r="AU143" s="338"/>
      <c r="AV143" s="338"/>
      <c r="AW143" s="338"/>
      <c r="AX143" s="338"/>
      <c r="AY143" s="338"/>
      <c r="AZ143" s="338"/>
      <c r="BA143" s="338"/>
      <c r="BB143" s="338"/>
      <c r="BC143" s="338"/>
      <c r="BD143" s="338"/>
      <c r="BE143" s="338"/>
      <c r="BF143" s="338"/>
      <c r="BG143" s="338"/>
      <c r="BH143" s="338"/>
      <c r="BI143" s="338"/>
      <c r="BJ143" s="338"/>
      <c r="BK143" s="338"/>
      <c r="BL143" s="338"/>
      <c r="BM143" s="338"/>
      <c r="BN143" s="338"/>
      <c r="BO143" s="338"/>
      <c r="BP143" s="338"/>
      <c r="BQ143" s="338"/>
      <c r="BR143" s="338"/>
      <c r="BS143" s="338"/>
      <c r="BT143" s="338"/>
      <c r="BU143" s="338"/>
      <c r="BV143" s="338"/>
      <c r="BW143" s="338"/>
      <c r="BX143" s="338"/>
      <c r="BY143" s="338"/>
      <c r="BZ143" s="338"/>
      <c r="CA143" s="338"/>
      <c r="CB143" s="338"/>
      <c r="CC143" s="338"/>
      <c r="CD143" s="338"/>
      <c r="CE143" s="338"/>
      <c r="CF143" s="338"/>
      <c r="CG143" s="338"/>
      <c r="CH143" s="338"/>
      <c r="CI143" s="338"/>
    </row>
    <row r="144" spans="1:87" ht="15.6" x14ac:dyDescent="0.3">
      <c r="A144" s="338"/>
      <c r="B144" s="338"/>
      <c r="C144" s="338"/>
      <c r="D144" s="338"/>
      <c r="E144" s="338"/>
      <c r="F144" s="338"/>
      <c r="G144" s="338"/>
      <c r="H144" s="338"/>
      <c r="I144" s="338"/>
      <c r="J144" s="338"/>
      <c r="K144" s="338"/>
      <c r="L144" s="338"/>
      <c r="M144" s="338"/>
      <c r="N144" s="338"/>
      <c r="O144" s="338"/>
      <c r="P144" s="338"/>
      <c r="Q144" s="338"/>
      <c r="R144" s="338"/>
      <c r="S144" s="338"/>
      <c r="T144" s="338"/>
      <c r="U144" s="338"/>
      <c r="V144" s="338"/>
      <c r="W144" s="338"/>
      <c r="X144" s="338"/>
      <c r="Y144" s="338"/>
      <c r="Z144" s="338"/>
      <c r="AA144" s="338"/>
      <c r="AB144" s="338"/>
      <c r="AC144" s="338"/>
      <c r="AD144" s="338"/>
      <c r="AE144" s="338"/>
      <c r="AF144" s="338"/>
      <c r="AG144" s="338"/>
      <c r="AH144" s="338"/>
      <c r="AI144" s="338"/>
      <c r="AJ144" s="338"/>
      <c r="AK144" s="338"/>
      <c r="AL144" s="338"/>
      <c r="AM144" s="338"/>
      <c r="AN144" s="338"/>
      <c r="AO144" s="338"/>
      <c r="AP144" s="338"/>
      <c r="AQ144" s="338"/>
      <c r="AR144" s="338"/>
      <c r="AS144" s="338"/>
      <c r="AT144" s="338"/>
      <c r="AU144" s="338"/>
      <c r="AV144" s="338"/>
      <c r="AW144" s="338"/>
      <c r="AX144" s="338"/>
      <c r="AY144" s="338"/>
      <c r="AZ144" s="338"/>
      <c r="BA144" s="338"/>
      <c r="BB144" s="338"/>
      <c r="BC144" s="338"/>
      <c r="BD144" s="338"/>
      <c r="BE144" s="338"/>
      <c r="BF144" s="338"/>
      <c r="BG144" s="338"/>
      <c r="BH144" s="338"/>
      <c r="BI144" s="338"/>
      <c r="BJ144" s="338"/>
      <c r="BK144" s="338"/>
      <c r="BL144" s="338"/>
      <c r="BM144" s="338"/>
      <c r="BN144" s="338"/>
      <c r="BO144" s="338"/>
      <c r="BP144" s="338"/>
      <c r="BQ144" s="338"/>
      <c r="BR144" s="338"/>
      <c r="BS144" s="338"/>
      <c r="BT144" s="338"/>
      <c r="BU144" s="338"/>
      <c r="BV144" s="338"/>
      <c r="BW144" s="338"/>
      <c r="BX144" s="338"/>
      <c r="BY144" s="338"/>
      <c r="BZ144" s="338"/>
      <c r="CA144" s="338"/>
      <c r="CB144" s="338"/>
      <c r="CC144" s="338"/>
      <c r="CD144" s="338"/>
      <c r="CE144" s="338"/>
      <c r="CF144" s="338"/>
      <c r="CG144" s="338"/>
      <c r="CH144" s="338"/>
      <c r="CI144" s="338"/>
    </row>
    <row r="145" spans="1:87" ht="15.6" x14ac:dyDescent="0.3">
      <c r="A145" s="338"/>
      <c r="B145" s="338"/>
      <c r="C145" s="338"/>
      <c r="D145" s="338"/>
      <c r="E145" s="338"/>
      <c r="F145" s="338"/>
      <c r="G145" s="338"/>
      <c r="H145" s="338"/>
      <c r="I145" s="338"/>
      <c r="J145" s="338"/>
      <c r="K145" s="338"/>
      <c r="L145" s="338"/>
      <c r="M145" s="338"/>
      <c r="N145" s="338"/>
      <c r="O145" s="338"/>
      <c r="P145" s="338"/>
      <c r="Q145" s="338"/>
      <c r="R145" s="338"/>
      <c r="S145" s="338"/>
      <c r="T145" s="338"/>
      <c r="U145" s="338"/>
      <c r="V145" s="338"/>
      <c r="W145" s="338"/>
      <c r="X145" s="338"/>
      <c r="Y145" s="338"/>
      <c r="Z145" s="338"/>
      <c r="AA145" s="338"/>
      <c r="AB145" s="338"/>
      <c r="AC145" s="338"/>
      <c r="AD145" s="338"/>
      <c r="AE145" s="338"/>
      <c r="AF145" s="338"/>
      <c r="AG145" s="338"/>
      <c r="AH145" s="338"/>
      <c r="AI145" s="338"/>
      <c r="AJ145" s="338"/>
      <c r="AK145" s="338"/>
      <c r="AL145" s="338"/>
      <c r="AM145" s="338"/>
      <c r="AN145" s="338"/>
      <c r="AO145" s="338"/>
      <c r="AP145" s="338"/>
      <c r="AQ145" s="338"/>
      <c r="AR145" s="338"/>
      <c r="AS145" s="338"/>
      <c r="AT145" s="338"/>
      <c r="AU145" s="338"/>
      <c r="AV145" s="338"/>
      <c r="AW145" s="338"/>
      <c r="AX145" s="338"/>
      <c r="AY145" s="338"/>
      <c r="AZ145" s="338"/>
      <c r="BA145" s="338"/>
      <c r="BB145" s="338"/>
      <c r="BC145" s="338"/>
      <c r="BD145" s="338"/>
      <c r="BE145" s="338"/>
      <c r="BF145" s="338"/>
      <c r="BG145" s="338"/>
      <c r="BH145" s="338"/>
      <c r="BI145" s="338"/>
      <c r="BJ145" s="338"/>
      <c r="BK145" s="338"/>
      <c r="BL145" s="338"/>
      <c r="BM145" s="338"/>
      <c r="BN145" s="338"/>
      <c r="BO145" s="338"/>
      <c r="BP145" s="338"/>
      <c r="BQ145" s="338"/>
      <c r="BR145" s="338"/>
      <c r="BS145" s="338"/>
      <c r="BT145" s="338"/>
      <c r="BU145" s="338"/>
      <c r="BV145" s="338"/>
      <c r="BW145" s="338"/>
      <c r="BX145" s="338"/>
      <c r="BY145" s="338"/>
      <c r="BZ145" s="338"/>
      <c r="CA145" s="338"/>
      <c r="CB145" s="338"/>
      <c r="CC145" s="338"/>
      <c r="CD145" s="338"/>
      <c r="CE145" s="338"/>
      <c r="CF145" s="338"/>
      <c r="CG145" s="338"/>
      <c r="CH145" s="338"/>
      <c r="CI145" s="338"/>
    </row>
    <row r="146" spans="1:87" ht="15.6" x14ac:dyDescent="0.3">
      <c r="A146" s="338"/>
      <c r="B146" s="338"/>
      <c r="C146" s="338"/>
      <c r="D146" s="338"/>
      <c r="E146" s="338"/>
      <c r="F146" s="338"/>
      <c r="G146" s="338"/>
      <c r="H146" s="338"/>
      <c r="I146" s="338"/>
      <c r="J146" s="338"/>
      <c r="K146" s="338"/>
      <c r="L146" s="338"/>
      <c r="M146" s="338"/>
      <c r="N146" s="338"/>
      <c r="O146" s="338"/>
      <c r="P146" s="338"/>
      <c r="Q146" s="338"/>
      <c r="R146" s="338"/>
      <c r="S146" s="338"/>
      <c r="T146" s="338"/>
      <c r="U146" s="338"/>
      <c r="V146" s="338"/>
      <c r="W146" s="338"/>
      <c r="X146" s="338"/>
      <c r="Y146" s="338"/>
      <c r="Z146" s="338"/>
      <c r="AA146" s="338"/>
      <c r="AB146" s="338"/>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38"/>
      <c r="AY146" s="338"/>
      <c r="AZ146" s="338"/>
      <c r="BA146" s="338"/>
      <c r="BB146" s="338"/>
      <c r="BC146" s="338"/>
      <c r="BD146" s="338"/>
      <c r="BE146" s="338"/>
      <c r="BF146" s="338"/>
      <c r="BG146" s="338"/>
      <c r="BH146" s="338"/>
      <c r="BI146" s="338"/>
      <c r="BJ146" s="338"/>
      <c r="BK146" s="338"/>
      <c r="BL146" s="338"/>
      <c r="BM146" s="338"/>
      <c r="BN146" s="338"/>
      <c r="BO146" s="338"/>
      <c r="BP146" s="338"/>
      <c r="BQ146" s="338"/>
      <c r="BR146" s="338"/>
      <c r="BS146" s="338"/>
      <c r="BT146" s="338"/>
      <c r="BU146" s="338"/>
      <c r="BV146" s="338"/>
      <c r="BW146" s="338"/>
      <c r="BX146" s="338"/>
      <c r="BY146" s="338"/>
      <c r="BZ146" s="338"/>
      <c r="CA146" s="338"/>
      <c r="CB146" s="338"/>
      <c r="CC146" s="338"/>
      <c r="CD146" s="338"/>
      <c r="CE146" s="338"/>
      <c r="CF146" s="338"/>
      <c r="CG146" s="338"/>
      <c r="CH146" s="338"/>
      <c r="CI146" s="338"/>
    </row>
    <row r="147" spans="1:87" ht="15.6" x14ac:dyDescent="0.3">
      <c r="A147" s="338"/>
      <c r="B147" s="338"/>
      <c r="C147" s="338"/>
      <c r="D147" s="338"/>
      <c r="E147" s="338"/>
      <c r="F147" s="338"/>
      <c r="G147" s="338"/>
      <c r="H147" s="338"/>
      <c r="I147" s="338"/>
      <c r="J147" s="338"/>
      <c r="K147" s="338"/>
      <c r="L147" s="338"/>
      <c r="M147" s="338"/>
      <c r="N147" s="338"/>
      <c r="O147" s="338"/>
      <c r="P147" s="338"/>
      <c r="Q147" s="338"/>
      <c r="R147" s="338"/>
      <c r="S147" s="338"/>
      <c r="T147" s="338"/>
      <c r="U147" s="338"/>
      <c r="V147" s="338"/>
      <c r="W147" s="338"/>
      <c r="X147" s="338"/>
      <c r="Y147" s="338"/>
      <c r="Z147" s="338"/>
      <c r="AA147" s="338"/>
      <c r="AB147" s="338"/>
      <c r="AC147" s="338"/>
      <c r="AD147" s="338"/>
      <c r="AE147" s="338"/>
      <c r="AF147" s="338"/>
      <c r="AG147" s="338"/>
      <c r="AH147" s="338"/>
      <c r="AI147" s="338"/>
      <c r="AJ147" s="338"/>
      <c r="AK147" s="338"/>
      <c r="AL147" s="338"/>
      <c r="AM147" s="338"/>
      <c r="AN147" s="338"/>
      <c r="AO147" s="338"/>
      <c r="AP147" s="338"/>
      <c r="AQ147" s="338"/>
      <c r="AR147" s="338"/>
      <c r="AS147" s="338"/>
      <c r="AT147" s="338"/>
      <c r="AU147" s="338"/>
      <c r="AV147" s="338"/>
      <c r="AW147" s="338"/>
      <c r="AX147" s="338"/>
      <c r="AY147" s="338"/>
      <c r="AZ147" s="338"/>
      <c r="BA147" s="338"/>
      <c r="BB147" s="338"/>
      <c r="BC147" s="338"/>
      <c r="BD147" s="338"/>
      <c r="BE147" s="338"/>
      <c r="BF147" s="338"/>
      <c r="BG147" s="338"/>
      <c r="BH147" s="338"/>
      <c r="BI147" s="338"/>
      <c r="BJ147" s="338"/>
      <c r="BK147" s="338"/>
      <c r="BL147" s="338"/>
      <c r="BM147" s="338"/>
      <c r="BN147" s="338"/>
      <c r="BO147" s="338"/>
      <c r="BP147" s="338"/>
      <c r="BQ147" s="338"/>
      <c r="BR147" s="338"/>
      <c r="BS147" s="338"/>
      <c r="BT147" s="338"/>
      <c r="BU147" s="338"/>
      <c r="BV147" s="338"/>
      <c r="BW147" s="338"/>
      <c r="BX147" s="338"/>
      <c r="BY147" s="338"/>
      <c r="BZ147" s="338"/>
      <c r="CA147" s="338"/>
      <c r="CB147" s="338"/>
      <c r="CC147" s="338"/>
      <c r="CD147" s="338"/>
      <c r="CE147" s="338"/>
      <c r="CF147" s="338"/>
      <c r="CG147" s="338"/>
      <c r="CH147" s="338"/>
      <c r="CI147" s="338"/>
    </row>
    <row r="148" spans="1:87" ht="15.6" x14ac:dyDescent="0.3">
      <c r="A148" s="338"/>
      <c r="B148" s="338"/>
      <c r="C148" s="338"/>
      <c r="D148" s="338"/>
      <c r="E148" s="338"/>
      <c r="F148" s="338"/>
      <c r="G148" s="338"/>
      <c r="H148" s="338"/>
      <c r="I148" s="338"/>
      <c r="J148" s="338"/>
      <c r="K148" s="338"/>
      <c r="L148" s="338"/>
      <c r="M148" s="338"/>
      <c r="N148" s="338"/>
      <c r="O148" s="338"/>
      <c r="P148" s="338"/>
      <c r="Q148" s="338"/>
      <c r="R148" s="338"/>
      <c r="S148" s="338"/>
      <c r="T148" s="338"/>
      <c r="U148" s="338"/>
      <c r="V148" s="338"/>
      <c r="W148" s="338"/>
      <c r="X148" s="338"/>
      <c r="Y148" s="338"/>
      <c r="Z148" s="338"/>
      <c r="AA148" s="338"/>
      <c r="AB148" s="338"/>
      <c r="AC148" s="338"/>
      <c r="AD148" s="338"/>
      <c r="AE148" s="338"/>
      <c r="AF148" s="338"/>
      <c r="AG148" s="338"/>
      <c r="AH148" s="338"/>
      <c r="AI148" s="338"/>
      <c r="AJ148" s="338"/>
      <c r="AK148" s="338"/>
      <c r="AL148" s="338"/>
      <c r="AM148" s="338"/>
      <c r="AN148" s="338"/>
      <c r="AO148" s="338"/>
      <c r="AP148" s="338"/>
      <c r="AQ148" s="338"/>
      <c r="AR148" s="338"/>
      <c r="AS148" s="338"/>
      <c r="AT148" s="338"/>
      <c r="AU148" s="338"/>
      <c r="AV148" s="338"/>
      <c r="AW148" s="338"/>
      <c r="AX148" s="338"/>
      <c r="AY148" s="338"/>
      <c r="AZ148" s="338"/>
      <c r="BA148" s="338"/>
      <c r="BB148" s="338"/>
      <c r="BC148" s="338"/>
      <c r="BD148" s="338"/>
      <c r="BE148" s="338"/>
      <c r="BF148" s="338"/>
      <c r="BG148" s="338"/>
      <c r="BH148" s="338"/>
      <c r="BI148" s="338"/>
      <c r="BJ148" s="338"/>
      <c r="BK148" s="338"/>
      <c r="BL148" s="338"/>
      <c r="BM148" s="338"/>
      <c r="BN148" s="338"/>
      <c r="BO148" s="338"/>
      <c r="BP148" s="338"/>
      <c r="BQ148" s="338"/>
      <c r="BR148" s="338"/>
      <c r="BS148" s="338"/>
      <c r="BT148" s="338"/>
      <c r="BU148" s="338"/>
      <c r="BV148" s="338"/>
      <c r="BW148" s="338"/>
      <c r="BX148" s="338"/>
      <c r="BY148" s="338"/>
      <c r="BZ148" s="338"/>
      <c r="CA148" s="338"/>
      <c r="CB148" s="338"/>
      <c r="CC148" s="338"/>
      <c r="CD148" s="338"/>
      <c r="CE148" s="338"/>
      <c r="CF148" s="338"/>
      <c r="CG148" s="338"/>
      <c r="CH148" s="338"/>
      <c r="CI148" s="338"/>
    </row>
    <row r="149" spans="1:87" ht="15.6" x14ac:dyDescent="0.3">
      <c r="A149" s="338"/>
      <c r="B149" s="338"/>
      <c r="C149" s="338"/>
      <c r="D149" s="338"/>
      <c r="E149" s="338"/>
      <c r="F149" s="338"/>
      <c r="G149" s="338"/>
      <c r="H149" s="338"/>
      <c r="I149" s="338"/>
      <c r="J149" s="338"/>
      <c r="K149" s="338"/>
      <c r="L149" s="338"/>
      <c r="M149" s="338"/>
      <c r="N149" s="338"/>
      <c r="O149" s="338"/>
      <c r="P149" s="338"/>
      <c r="Q149" s="338"/>
      <c r="R149" s="338"/>
      <c r="S149" s="338"/>
      <c r="T149" s="338"/>
      <c r="U149" s="338"/>
      <c r="V149" s="338"/>
      <c r="W149" s="338"/>
      <c r="X149" s="338"/>
      <c r="Y149" s="338"/>
      <c r="Z149" s="338"/>
      <c r="AA149" s="338"/>
      <c r="AB149" s="338"/>
      <c r="AC149" s="338"/>
      <c r="AD149" s="338"/>
      <c r="AE149" s="338"/>
      <c r="AF149" s="338"/>
      <c r="AG149" s="338"/>
      <c r="AH149" s="338"/>
      <c r="AI149" s="338"/>
      <c r="AJ149" s="338"/>
      <c r="AK149" s="338"/>
      <c r="AL149" s="338"/>
      <c r="AM149" s="338"/>
      <c r="AN149" s="338"/>
      <c r="AO149" s="338"/>
      <c r="AP149" s="338"/>
      <c r="AQ149" s="338"/>
      <c r="AR149" s="338"/>
      <c r="AS149" s="338"/>
      <c r="AT149" s="338"/>
      <c r="AU149" s="338"/>
      <c r="AV149" s="338"/>
      <c r="AW149" s="338"/>
      <c r="AX149" s="338"/>
      <c r="AY149" s="338"/>
      <c r="AZ149" s="338"/>
      <c r="BA149" s="338"/>
      <c r="BB149" s="338"/>
      <c r="BC149" s="338"/>
      <c r="BD149" s="338"/>
      <c r="BE149" s="338"/>
      <c r="BF149" s="338"/>
      <c r="BG149" s="338"/>
      <c r="BH149" s="338"/>
      <c r="BI149" s="338"/>
      <c r="BJ149" s="338"/>
      <c r="BK149" s="338"/>
      <c r="BL149" s="338"/>
      <c r="BM149" s="338"/>
      <c r="BN149" s="338"/>
      <c r="BO149" s="338"/>
      <c r="BP149" s="338"/>
      <c r="BQ149" s="338"/>
      <c r="BR149" s="338"/>
      <c r="BS149" s="338"/>
      <c r="BT149" s="338"/>
      <c r="BU149" s="338"/>
      <c r="BV149" s="338"/>
      <c r="BW149" s="338"/>
      <c r="BX149" s="338"/>
      <c r="BY149" s="338"/>
      <c r="BZ149" s="338"/>
      <c r="CA149" s="338"/>
      <c r="CB149" s="338"/>
      <c r="CC149" s="338"/>
      <c r="CD149" s="338"/>
      <c r="CE149" s="338"/>
      <c r="CF149" s="338"/>
      <c r="CG149" s="338"/>
      <c r="CH149" s="338"/>
      <c r="CI149" s="338"/>
    </row>
    <row r="150" spans="1:87" ht="15.6" x14ac:dyDescent="0.3">
      <c r="A150" s="338"/>
      <c r="B150" s="338"/>
      <c r="C150" s="338"/>
      <c r="D150" s="338"/>
      <c r="E150" s="338"/>
      <c r="F150" s="338"/>
      <c r="G150" s="338"/>
      <c r="H150" s="338"/>
      <c r="I150" s="338"/>
      <c r="J150" s="338"/>
      <c r="K150" s="338"/>
      <c r="L150" s="338"/>
      <c r="M150" s="338"/>
      <c r="N150" s="338"/>
      <c r="O150" s="338"/>
      <c r="P150" s="338"/>
      <c r="Q150" s="338"/>
      <c r="R150" s="338"/>
      <c r="S150" s="338"/>
      <c r="T150" s="338"/>
      <c r="U150" s="338"/>
      <c r="V150" s="338"/>
      <c r="W150" s="338"/>
      <c r="X150" s="338"/>
      <c r="Y150" s="338"/>
      <c r="Z150" s="338"/>
      <c r="AA150" s="338"/>
      <c r="AB150" s="338"/>
      <c r="AC150" s="338"/>
      <c r="AD150" s="338"/>
      <c r="AE150" s="338"/>
      <c r="AF150" s="338"/>
      <c r="AG150" s="338"/>
      <c r="AH150" s="338"/>
      <c r="AI150" s="338"/>
      <c r="AJ150" s="338"/>
      <c r="AK150" s="338"/>
      <c r="AL150" s="338"/>
      <c r="AM150" s="338"/>
      <c r="AN150" s="338"/>
      <c r="AO150" s="338"/>
      <c r="AP150" s="338"/>
      <c r="AQ150" s="338"/>
      <c r="AR150" s="338"/>
      <c r="AS150" s="338"/>
      <c r="AT150" s="338"/>
      <c r="AU150" s="338"/>
      <c r="AV150" s="338"/>
      <c r="AW150" s="338"/>
      <c r="AX150" s="338"/>
      <c r="AY150" s="338"/>
      <c r="AZ150" s="338"/>
      <c r="BA150" s="338"/>
      <c r="BB150" s="338"/>
      <c r="BC150" s="338"/>
      <c r="BD150" s="338"/>
      <c r="BE150" s="338"/>
      <c r="BF150" s="338"/>
      <c r="BG150" s="338"/>
      <c r="BH150" s="338"/>
      <c r="BI150" s="338"/>
      <c r="BJ150" s="338"/>
      <c r="BK150" s="338"/>
      <c r="BL150" s="338"/>
      <c r="BM150" s="338"/>
      <c r="BN150" s="338"/>
      <c r="BO150" s="338"/>
      <c r="BP150" s="338"/>
      <c r="BQ150" s="338"/>
      <c r="BR150" s="338"/>
      <c r="BS150" s="338"/>
      <c r="BT150" s="338"/>
      <c r="BU150" s="338"/>
      <c r="BV150" s="338"/>
      <c r="BW150" s="338"/>
      <c r="BX150" s="338"/>
      <c r="BY150" s="338"/>
      <c r="BZ150" s="338"/>
      <c r="CA150" s="338"/>
      <c r="CB150" s="338"/>
      <c r="CC150" s="338"/>
      <c r="CD150" s="338"/>
      <c r="CE150" s="338"/>
      <c r="CF150" s="338"/>
      <c r="CG150" s="338"/>
      <c r="CH150" s="338"/>
      <c r="CI150" s="338"/>
    </row>
    <row r="151" spans="1:87" ht="15.6" x14ac:dyDescent="0.3">
      <c r="A151" s="338"/>
      <c r="B151" s="338"/>
      <c r="C151" s="338"/>
      <c r="D151" s="338"/>
      <c r="E151" s="338"/>
      <c r="F151" s="338"/>
      <c r="G151" s="338"/>
      <c r="H151" s="338"/>
      <c r="I151" s="338"/>
      <c r="J151" s="338"/>
      <c r="K151" s="338"/>
      <c r="L151" s="338"/>
      <c r="M151" s="338"/>
      <c r="N151" s="338"/>
      <c r="O151" s="338"/>
      <c r="P151" s="338"/>
      <c r="Q151" s="338"/>
      <c r="R151" s="338"/>
      <c r="S151" s="338"/>
      <c r="T151" s="338"/>
      <c r="U151" s="338"/>
      <c r="V151" s="338"/>
      <c r="W151" s="338"/>
      <c r="X151" s="338"/>
      <c r="Y151" s="338"/>
      <c r="Z151" s="338"/>
      <c r="AA151" s="338"/>
      <c r="AB151" s="338"/>
      <c r="AC151" s="338"/>
      <c r="AD151" s="338"/>
      <c r="AE151" s="338"/>
      <c r="AF151" s="338"/>
      <c r="AG151" s="338"/>
      <c r="AH151" s="338"/>
      <c r="AI151" s="338"/>
      <c r="AJ151" s="338"/>
      <c r="AK151" s="338"/>
      <c r="AL151" s="338"/>
      <c r="AM151" s="338"/>
      <c r="AN151" s="338"/>
      <c r="AO151" s="338"/>
      <c r="AP151" s="338"/>
      <c r="AQ151" s="338"/>
      <c r="AR151" s="338"/>
      <c r="AS151" s="338"/>
      <c r="AT151" s="338"/>
      <c r="AU151" s="338"/>
      <c r="AV151" s="338"/>
      <c r="AW151" s="338"/>
      <c r="AX151" s="338"/>
      <c r="AY151" s="338"/>
      <c r="AZ151" s="338"/>
      <c r="BA151" s="338"/>
      <c r="BB151" s="338"/>
      <c r="BC151" s="338"/>
      <c r="BD151" s="338"/>
      <c r="BE151" s="338"/>
      <c r="BF151" s="338"/>
      <c r="BG151" s="338"/>
      <c r="BH151" s="338"/>
      <c r="BI151" s="338"/>
      <c r="BJ151" s="338"/>
      <c r="BK151" s="338"/>
      <c r="BL151" s="338"/>
      <c r="BM151" s="338"/>
      <c r="BN151" s="338"/>
      <c r="BO151" s="338"/>
      <c r="BP151" s="338"/>
      <c r="BQ151" s="338"/>
      <c r="BR151" s="338"/>
      <c r="BS151" s="338"/>
      <c r="BT151" s="338"/>
      <c r="BU151" s="338"/>
      <c r="BV151" s="338"/>
      <c r="BW151" s="338"/>
      <c r="BX151" s="338"/>
      <c r="BY151" s="338"/>
      <c r="BZ151" s="338"/>
      <c r="CA151" s="338"/>
      <c r="CB151" s="338"/>
      <c r="CC151" s="338"/>
      <c r="CD151" s="338"/>
      <c r="CE151" s="338"/>
      <c r="CF151" s="338"/>
      <c r="CG151" s="338"/>
      <c r="CH151" s="338"/>
      <c r="CI151" s="338"/>
    </row>
    <row r="152" spans="1:87" ht="15.6" x14ac:dyDescent="0.3">
      <c r="A152" s="338"/>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338"/>
      <c r="AM152" s="338"/>
      <c r="AN152" s="338"/>
      <c r="AO152" s="338"/>
      <c r="AP152" s="338"/>
      <c r="AQ152" s="338"/>
      <c r="AR152" s="338"/>
      <c r="AS152" s="338"/>
      <c r="AT152" s="338"/>
      <c r="AU152" s="338"/>
      <c r="AV152" s="338"/>
      <c r="AW152" s="338"/>
      <c r="AX152" s="338"/>
      <c r="AY152" s="338"/>
      <c r="AZ152" s="338"/>
      <c r="BA152" s="338"/>
      <c r="BB152" s="338"/>
      <c r="BC152" s="338"/>
      <c r="BD152" s="338"/>
      <c r="BE152" s="338"/>
      <c r="BF152" s="338"/>
      <c r="BG152" s="338"/>
      <c r="BH152" s="338"/>
      <c r="BI152" s="338"/>
      <c r="BJ152" s="338"/>
      <c r="BK152" s="338"/>
      <c r="BL152" s="338"/>
      <c r="BM152" s="338"/>
      <c r="BN152" s="338"/>
      <c r="BO152" s="338"/>
      <c r="BP152" s="338"/>
      <c r="BQ152" s="338"/>
      <c r="BR152" s="338"/>
      <c r="BS152" s="338"/>
      <c r="BT152" s="338"/>
      <c r="BU152" s="338"/>
      <c r="BV152" s="338"/>
      <c r="BW152" s="338"/>
      <c r="BX152" s="338"/>
      <c r="BY152" s="338"/>
      <c r="BZ152" s="338"/>
      <c r="CA152" s="338"/>
      <c r="CB152" s="338"/>
      <c r="CC152" s="338"/>
      <c r="CD152" s="338"/>
      <c r="CE152" s="338"/>
      <c r="CF152" s="338"/>
      <c r="CG152" s="338"/>
      <c r="CH152" s="338"/>
      <c r="CI152" s="338"/>
    </row>
    <row r="153" spans="1:87" ht="15.6" x14ac:dyDescent="0.3">
      <c r="A153" s="338"/>
      <c r="B153" s="338"/>
      <c r="C153" s="338"/>
      <c r="D153" s="338"/>
      <c r="E153" s="338"/>
      <c r="F153" s="338"/>
      <c r="G153" s="338"/>
      <c r="H153" s="338"/>
      <c r="I153" s="338"/>
      <c r="J153" s="338"/>
      <c r="K153" s="338"/>
      <c r="L153" s="338"/>
      <c r="M153" s="338"/>
      <c r="N153" s="338"/>
      <c r="O153" s="338"/>
      <c r="P153" s="338"/>
      <c r="Q153" s="338"/>
      <c r="R153" s="338"/>
      <c r="S153" s="338"/>
      <c r="T153" s="338"/>
      <c r="U153" s="338"/>
      <c r="V153" s="338"/>
      <c r="W153" s="338"/>
      <c r="X153" s="338"/>
      <c r="Y153" s="338"/>
      <c r="Z153" s="338"/>
      <c r="AA153" s="338"/>
      <c r="AB153" s="338"/>
      <c r="AC153" s="338"/>
      <c r="AD153" s="338"/>
      <c r="AE153" s="338"/>
      <c r="AF153" s="338"/>
      <c r="AG153" s="338"/>
      <c r="AH153" s="338"/>
      <c r="AI153" s="338"/>
      <c r="AJ153" s="338"/>
      <c r="AK153" s="338"/>
      <c r="AL153" s="338"/>
      <c r="AM153" s="338"/>
      <c r="AN153" s="338"/>
      <c r="AO153" s="338"/>
      <c r="AP153" s="338"/>
      <c r="AQ153" s="338"/>
      <c r="AR153" s="338"/>
      <c r="AS153" s="338"/>
      <c r="AT153" s="338"/>
      <c r="AU153" s="338"/>
      <c r="AV153" s="338"/>
      <c r="AW153" s="338"/>
      <c r="AX153" s="338"/>
      <c r="AY153" s="338"/>
      <c r="AZ153" s="338"/>
      <c r="BA153" s="338"/>
      <c r="BB153" s="338"/>
      <c r="BC153" s="338"/>
      <c r="BD153" s="338"/>
      <c r="BE153" s="338"/>
      <c r="BF153" s="338"/>
      <c r="BG153" s="338"/>
      <c r="BH153" s="338"/>
      <c r="BI153" s="338"/>
      <c r="BJ153" s="338"/>
      <c r="BK153" s="338"/>
      <c r="BL153" s="338"/>
      <c r="BM153" s="338"/>
      <c r="BN153" s="338"/>
      <c r="BO153" s="338"/>
      <c r="BP153" s="338"/>
      <c r="BQ153" s="338"/>
      <c r="BR153" s="338"/>
      <c r="BS153" s="338"/>
      <c r="BT153" s="338"/>
      <c r="BU153" s="338"/>
      <c r="BV153" s="338"/>
      <c r="BW153" s="338"/>
      <c r="BX153" s="338"/>
      <c r="BY153" s="338"/>
      <c r="BZ153" s="338"/>
      <c r="CA153" s="338"/>
      <c r="CB153" s="338"/>
      <c r="CC153" s="338"/>
      <c r="CD153" s="338"/>
      <c r="CE153" s="338"/>
      <c r="CF153" s="338"/>
      <c r="CG153" s="338"/>
      <c r="CH153" s="338"/>
      <c r="CI153" s="338"/>
    </row>
    <row r="154" spans="1:87" ht="15.6" x14ac:dyDescent="0.3">
      <c r="A154" s="338"/>
      <c r="B154" s="338"/>
      <c r="C154" s="338"/>
      <c r="D154" s="338"/>
      <c r="E154" s="338"/>
      <c r="F154" s="338"/>
      <c r="G154" s="338"/>
      <c r="H154" s="338"/>
      <c r="I154" s="338"/>
      <c r="J154" s="338"/>
      <c r="K154" s="338"/>
      <c r="L154" s="338"/>
      <c r="M154" s="338"/>
      <c r="N154" s="338"/>
      <c r="O154" s="338"/>
      <c r="P154" s="338"/>
      <c r="Q154" s="338"/>
      <c r="R154" s="338"/>
      <c r="S154" s="338"/>
      <c r="T154" s="338"/>
      <c r="U154" s="338"/>
      <c r="V154" s="338"/>
      <c r="W154" s="338"/>
      <c r="X154" s="338"/>
      <c r="Y154" s="338"/>
      <c r="Z154" s="338"/>
      <c r="AA154" s="338"/>
      <c r="AB154" s="338"/>
      <c r="AC154" s="338"/>
      <c r="AD154" s="338"/>
      <c r="AE154" s="338"/>
      <c r="AF154" s="338"/>
      <c r="AG154" s="338"/>
      <c r="AH154" s="338"/>
      <c r="AI154" s="338"/>
      <c r="AJ154" s="338"/>
      <c r="AK154" s="338"/>
      <c r="AL154" s="338"/>
      <c r="AM154" s="338"/>
      <c r="AN154" s="338"/>
      <c r="AO154" s="338"/>
      <c r="AP154" s="338"/>
      <c r="AQ154" s="338"/>
      <c r="AR154" s="338"/>
      <c r="AS154" s="338"/>
      <c r="AT154" s="338"/>
      <c r="AU154" s="338"/>
      <c r="AV154" s="338"/>
      <c r="AW154" s="338"/>
      <c r="AX154" s="338"/>
      <c r="AY154" s="338"/>
      <c r="AZ154" s="338"/>
      <c r="BA154" s="338"/>
      <c r="BB154" s="338"/>
      <c r="BC154" s="338"/>
      <c r="BD154" s="338"/>
      <c r="BE154" s="338"/>
      <c r="BF154" s="338"/>
      <c r="BG154" s="338"/>
      <c r="BH154" s="338"/>
      <c r="BI154" s="338"/>
      <c r="BJ154" s="338"/>
      <c r="BK154" s="338"/>
      <c r="BL154" s="338"/>
      <c r="BM154" s="338"/>
      <c r="BN154" s="338"/>
      <c r="BO154" s="338"/>
      <c r="BP154" s="338"/>
      <c r="BQ154" s="338"/>
      <c r="BR154" s="338"/>
      <c r="BS154" s="338"/>
      <c r="BT154" s="338"/>
      <c r="BU154" s="338"/>
      <c r="BV154" s="338"/>
      <c r="BW154" s="338"/>
      <c r="BX154" s="338"/>
      <c r="BY154" s="338"/>
      <c r="BZ154" s="338"/>
      <c r="CA154" s="338"/>
      <c r="CB154" s="338"/>
      <c r="CC154" s="338"/>
      <c r="CD154" s="338"/>
      <c r="CE154" s="338"/>
      <c r="CF154" s="338"/>
      <c r="CG154" s="338"/>
      <c r="CH154" s="338"/>
      <c r="CI154" s="338"/>
    </row>
    <row r="155" spans="1:87" ht="15.6" x14ac:dyDescent="0.3">
      <c r="A155" s="338"/>
      <c r="B155" s="338"/>
      <c r="C155" s="338"/>
      <c r="D155" s="338"/>
      <c r="E155" s="338"/>
      <c r="F155" s="338"/>
      <c r="G155" s="338"/>
      <c r="H155" s="338"/>
      <c r="I155" s="338"/>
      <c r="J155" s="338"/>
      <c r="K155" s="338"/>
      <c r="L155" s="338"/>
      <c r="M155" s="338"/>
      <c r="N155" s="338"/>
      <c r="O155" s="338"/>
      <c r="P155" s="338"/>
      <c r="Q155" s="338"/>
      <c r="R155" s="338"/>
      <c r="S155" s="338"/>
      <c r="T155" s="338"/>
      <c r="U155" s="338"/>
      <c r="V155" s="338"/>
      <c r="W155" s="338"/>
      <c r="X155" s="338"/>
      <c r="Y155" s="338"/>
      <c r="Z155" s="338"/>
      <c r="AA155" s="338"/>
      <c r="AB155" s="338"/>
      <c r="AC155" s="338"/>
      <c r="AD155" s="338"/>
      <c r="AE155" s="338"/>
      <c r="AF155" s="338"/>
      <c r="AG155" s="338"/>
      <c r="AH155" s="338"/>
      <c r="AI155" s="338"/>
      <c r="AJ155" s="338"/>
      <c r="AK155" s="338"/>
      <c r="AL155" s="338"/>
      <c r="AM155" s="338"/>
      <c r="AN155" s="338"/>
      <c r="AO155" s="338"/>
      <c r="AP155" s="338"/>
      <c r="AQ155" s="338"/>
      <c r="AR155" s="338"/>
      <c r="AS155" s="338"/>
      <c r="AT155" s="338"/>
      <c r="AU155" s="338"/>
      <c r="AV155" s="338"/>
      <c r="AW155" s="338"/>
      <c r="AX155" s="338"/>
      <c r="AY155" s="338"/>
      <c r="AZ155" s="338"/>
      <c r="BA155" s="338"/>
      <c r="BB155" s="338"/>
      <c r="BC155" s="338"/>
      <c r="BD155" s="338"/>
      <c r="BE155" s="338"/>
      <c r="BF155" s="338"/>
      <c r="BG155" s="338"/>
      <c r="BH155" s="338"/>
      <c r="BI155" s="338"/>
      <c r="BJ155" s="338"/>
      <c r="BK155" s="338"/>
      <c r="BL155" s="338"/>
      <c r="BM155" s="338"/>
      <c r="BN155" s="338"/>
      <c r="BO155" s="338"/>
      <c r="BP155" s="338"/>
      <c r="BQ155" s="338"/>
      <c r="BR155" s="338"/>
      <c r="BS155" s="338"/>
      <c r="BT155" s="338"/>
      <c r="BU155" s="338"/>
      <c r="BV155" s="338"/>
      <c r="BW155" s="338"/>
      <c r="BX155" s="338"/>
      <c r="BY155" s="338"/>
      <c r="BZ155" s="338"/>
      <c r="CA155" s="338"/>
      <c r="CB155" s="338"/>
      <c r="CC155" s="338"/>
      <c r="CD155" s="338"/>
      <c r="CE155" s="338"/>
      <c r="CF155" s="338"/>
      <c r="CG155" s="338"/>
      <c r="CH155" s="338"/>
      <c r="CI155" s="338"/>
    </row>
    <row r="156" spans="1:87" ht="15.6" x14ac:dyDescent="0.3">
      <c r="A156" s="338"/>
      <c r="B156" s="338"/>
      <c r="C156" s="338"/>
      <c r="D156" s="338"/>
      <c r="E156" s="338"/>
      <c r="F156" s="338"/>
      <c r="G156" s="338"/>
      <c r="H156" s="338"/>
      <c r="I156" s="338"/>
      <c r="J156" s="338"/>
      <c r="K156" s="338"/>
      <c r="L156" s="338"/>
      <c r="M156" s="338"/>
      <c r="N156" s="338"/>
      <c r="O156" s="338"/>
      <c r="P156" s="338"/>
      <c r="Q156" s="338"/>
      <c r="R156" s="338"/>
      <c r="S156" s="338"/>
      <c r="T156" s="338"/>
      <c r="U156" s="338"/>
      <c r="V156" s="338"/>
      <c r="W156" s="338"/>
      <c r="X156" s="338"/>
      <c r="Y156" s="338"/>
      <c r="Z156" s="338"/>
      <c r="AA156" s="338"/>
      <c r="AB156" s="338"/>
      <c r="AC156" s="338"/>
      <c r="AD156" s="338"/>
      <c r="AE156" s="338"/>
      <c r="AF156" s="338"/>
      <c r="AG156" s="338"/>
      <c r="AH156" s="338"/>
      <c r="AI156" s="338"/>
      <c r="AJ156" s="338"/>
      <c r="AK156" s="338"/>
      <c r="AL156" s="338"/>
      <c r="AM156" s="338"/>
      <c r="AN156" s="338"/>
      <c r="AO156" s="338"/>
      <c r="AP156" s="338"/>
      <c r="AQ156" s="338"/>
      <c r="AR156" s="338"/>
      <c r="AS156" s="338"/>
      <c r="AT156" s="338"/>
      <c r="AU156" s="338"/>
      <c r="AV156" s="338"/>
      <c r="AW156" s="338"/>
      <c r="AX156" s="338"/>
      <c r="AY156" s="338"/>
      <c r="AZ156" s="338"/>
      <c r="BA156" s="338"/>
      <c r="BB156" s="338"/>
      <c r="BC156" s="338"/>
      <c r="BD156" s="338"/>
      <c r="BE156" s="338"/>
      <c r="BF156" s="338"/>
      <c r="BG156" s="338"/>
      <c r="BH156" s="338"/>
      <c r="BI156" s="338"/>
      <c r="BJ156" s="338"/>
      <c r="BK156" s="338"/>
      <c r="BL156" s="338"/>
      <c r="BM156" s="338"/>
      <c r="BN156" s="338"/>
      <c r="BO156" s="338"/>
      <c r="BP156" s="338"/>
      <c r="BQ156" s="338"/>
      <c r="BR156" s="338"/>
      <c r="BS156" s="338"/>
      <c r="BT156" s="338"/>
      <c r="BU156" s="338"/>
      <c r="BV156" s="338"/>
      <c r="BW156" s="338"/>
      <c r="BX156" s="338"/>
      <c r="BY156" s="338"/>
      <c r="BZ156" s="338"/>
      <c r="CA156" s="338"/>
      <c r="CB156" s="338"/>
      <c r="CC156" s="338"/>
      <c r="CD156" s="338"/>
      <c r="CE156" s="338"/>
      <c r="CF156" s="338"/>
      <c r="CG156" s="338"/>
      <c r="CH156" s="338"/>
      <c r="CI156" s="338"/>
    </row>
    <row r="157" spans="1:87" ht="15.6" x14ac:dyDescent="0.3">
      <c r="A157" s="338"/>
      <c r="B157" s="338"/>
      <c r="C157" s="338"/>
      <c r="D157" s="338"/>
      <c r="E157" s="338"/>
      <c r="F157" s="338"/>
      <c r="G157" s="338"/>
      <c r="H157" s="338"/>
      <c r="I157" s="338"/>
      <c r="J157" s="338"/>
      <c r="K157" s="338"/>
      <c r="L157" s="338"/>
      <c r="M157" s="338"/>
      <c r="N157" s="338"/>
      <c r="O157" s="338"/>
      <c r="P157" s="338"/>
      <c r="Q157" s="338"/>
      <c r="R157" s="338"/>
      <c r="S157" s="338"/>
      <c r="T157" s="338"/>
      <c r="U157" s="338"/>
      <c r="V157" s="338"/>
      <c r="W157" s="338"/>
      <c r="X157" s="338"/>
      <c r="Y157" s="338"/>
      <c r="Z157" s="338"/>
      <c r="AA157" s="338"/>
      <c r="AB157" s="338"/>
      <c r="AC157" s="338"/>
      <c r="AD157" s="338"/>
      <c r="AE157" s="338"/>
      <c r="AF157" s="338"/>
      <c r="AG157" s="338"/>
      <c r="AH157" s="338"/>
      <c r="AI157" s="338"/>
      <c r="AJ157" s="338"/>
      <c r="AK157" s="338"/>
      <c r="AL157" s="338"/>
      <c r="AM157" s="338"/>
      <c r="AN157" s="338"/>
      <c r="AO157" s="338"/>
      <c r="AP157" s="338"/>
      <c r="AQ157" s="338"/>
      <c r="AR157" s="338"/>
      <c r="AS157" s="338"/>
      <c r="AT157" s="338"/>
      <c r="AU157" s="338"/>
      <c r="AV157" s="338"/>
      <c r="AW157" s="338"/>
      <c r="AX157" s="338"/>
      <c r="AY157" s="338"/>
      <c r="AZ157" s="338"/>
      <c r="BA157" s="338"/>
      <c r="BB157" s="338"/>
      <c r="BC157" s="338"/>
      <c r="BD157" s="338"/>
      <c r="BE157" s="338"/>
      <c r="BF157" s="338"/>
      <c r="BG157" s="338"/>
      <c r="BH157" s="338"/>
      <c r="BI157" s="338"/>
      <c r="BJ157" s="338"/>
      <c r="BK157" s="338"/>
      <c r="BL157" s="338"/>
      <c r="BM157" s="338"/>
      <c r="BN157" s="338"/>
      <c r="BO157" s="338"/>
      <c r="BP157" s="338"/>
      <c r="BQ157" s="338"/>
      <c r="BR157" s="338"/>
      <c r="BS157" s="338"/>
      <c r="BT157" s="338"/>
      <c r="BU157" s="338"/>
      <c r="BV157" s="338"/>
      <c r="BW157" s="338"/>
      <c r="BX157" s="338"/>
      <c r="BY157" s="338"/>
      <c r="BZ157" s="338"/>
      <c r="CA157" s="338"/>
      <c r="CB157" s="338"/>
      <c r="CC157" s="338"/>
      <c r="CD157" s="338"/>
      <c r="CE157" s="338"/>
      <c r="CF157" s="338"/>
      <c r="CG157" s="338"/>
      <c r="CH157" s="338"/>
      <c r="CI157" s="338"/>
    </row>
    <row r="158" spans="1:87" ht="15.6" x14ac:dyDescent="0.3">
      <c r="A158" s="338"/>
      <c r="B158" s="338"/>
      <c r="C158" s="338"/>
      <c r="D158" s="338"/>
      <c r="E158" s="338"/>
      <c r="F158" s="338"/>
      <c r="G158" s="338"/>
      <c r="H158" s="338"/>
      <c r="I158" s="338"/>
      <c r="J158" s="338"/>
      <c r="K158" s="338"/>
      <c r="L158" s="338"/>
      <c r="M158" s="338"/>
      <c r="N158" s="338"/>
      <c r="O158" s="338"/>
      <c r="P158" s="338"/>
      <c r="Q158" s="338"/>
      <c r="R158" s="338"/>
      <c r="S158" s="338"/>
      <c r="T158" s="338"/>
      <c r="U158" s="338"/>
      <c r="V158" s="338"/>
      <c r="W158" s="338"/>
      <c r="X158" s="338"/>
      <c r="Y158" s="338"/>
      <c r="Z158" s="338"/>
      <c r="AA158" s="338"/>
      <c r="AB158" s="338"/>
      <c r="AC158" s="338"/>
      <c r="AD158" s="338"/>
      <c r="AE158" s="338"/>
      <c r="AF158" s="338"/>
      <c r="AG158" s="338"/>
      <c r="AH158" s="338"/>
      <c r="AI158" s="338"/>
      <c r="AJ158" s="338"/>
      <c r="AK158" s="338"/>
      <c r="AL158" s="338"/>
      <c r="AM158" s="338"/>
      <c r="AN158" s="338"/>
      <c r="AO158" s="338"/>
      <c r="AP158" s="338"/>
      <c r="AQ158" s="338"/>
      <c r="AR158" s="338"/>
      <c r="AS158" s="338"/>
      <c r="AT158" s="338"/>
      <c r="AU158" s="338"/>
      <c r="AV158" s="338"/>
      <c r="AW158" s="338"/>
      <c r="AX158" s="338"/>
      <c r="AY158" s="338"/>
      <c r="AZ158" s="338"/>
      <c r="BA158" s="338"/>
      <c r="BB158" s="338"/>
      <c r="BC158" s="338"/>
      <c r="BD158" s="338"/>
      <c r="BE158" s="338"/>
      <c r="BF158" s="338"/>
      <c r="BG158" s="338"/>
      <c r="BH158" s="338"/>
      <c r="BI158" s="338"/>
      <c r="BJ158" s="338"/>
      <c r="BK158" s="338"/>
      <c r="BL158" s="338"/>
      <c r="BM158" s="338"/>
      <c r="BN158" s="338"/>
      <c r="BO158" s="338"/>
      <c r="BP158" s="338"/>
      <c r="BQ158" s="338"/>
      <c r="BR158" s="338"/>
      <c r="BS158" s="338"/>
      <c r="BT158" s="338"/>
      <c r="BU158" s="338"/>
      <c r="BV158" s="338"/>
      <c r="BW158" s="338"/>
      <c r="BX158" s="338"/>
      <c r="BY158" s="338"/>
      <c r="BZ158" s="338"/>
      <c r="CA158" s="338"/>
      <c r="CB158" s="338"/>
      <c r="CC158" s="338"/>
      <c r="CD158" s="338"/>
      <c r="CE158" s="338"/>
      <c r="CF158" s="338"/>
      <c r="CG158" s="338"/>
      <c r="CH158" s="338"/>
      <c r="CI158" s="338"/>
    </row>
    <row r="159" spans="1:87" ht="15.6" x14ac:dyDescent="0.3">
      <c r="A159" s="338"/>
      <c r="B159" s="338"/>
      <c r="C159" s="338"/>
      <c r="D159" s="338"/>
      <c r="E159" s="338"/>
      <c r="F159" s="338"/>
      <c r="G159" s="338"/>
      <c r="H159" s="338"/>
      <c r="I159" s="338"/>
      <c r="J159" s="338"/>
      <c r="K159" s="338"/>
      <c r="L159" s="338"/>
      <c r="M159" s="338"/>
      <c r="N159" s="338"/>
      <c r="O159" s="338"/>
      <c r="P159" s="338"/>
      <c r="Q159" s="338"/>
      <c r="R159" s="338"/>
      <c r="S159" s="338"/>
      <c r="T159" s="338"/>
      <c r="U159" s="338"/>
      <c r="V159" s="338"/>
      <c r="W159" s="338"/>
      <c r="X159" s="338"/>
      <c r="Y159" s="338"/>
      <c r="Z159" s="338"/>
      <c r="AA159" s="338"/>
      <c r="AB159" s="338"/>
      <c r="AC159" s="338"/>
      <c r="AD159" s="338"/>
      <c r="AE159" s="338"/>
      <c r="AF159" s="338"/>
      <c r="AG159" s="338"/>
      <c r="AH159" s="338"/>
      <c r="AI159" s="338"/>
      <c r="AJ159" s="338"/>
      <c r="AK159" s="338"/>
      <c r="AL159" s="338"/>
      <c r="AM159" s="338"/>
      <c r="AN159" s="338"/>
      <c r="AO159" s="338"/>
      <c r="AP159" s="338"/>
      <c r="AQ159" s="338"/>
      <c r="AR159" s="338"/>
      <c r="AS159" s="338"/>
      <c r="AT159" s="338"/>
      <c r="AU159" s="338"/>
      <c r="AV159" s="338"/>
      <c r="AW159" s="338"/>
      <c r="AX159" s="338"/>
      <c r="AY159" s="338"/>
      <c r="AZ159" s="338"/>
      <c r="BA159" s="338"/>
      <c r="BB159" s="338"/>
      <c r="BC159" s="338"/>
      <c r="BD159" s="338"/>
      <c r="BE159" s="338"/>
      <c r="BF159" s="338"/>
      <c r="BG159" s="338"/>
      <c r="BH159" s="338"/>
      <c r="BI159" s="338"/>
      <c r="BJ159" s="338"/>
      <c r="BK159" s="338"/>
      <c r="BL159" s="338"/>
      <c r="BM159" s="338"/>
      <c r="BN159" s="338"/>
      <c r="BO159" s="338"/>
      <c r="BP159" s="338"/>
      <c r="BQ159" s="338"/>
      <c r="BR159" s="338"/>
      <c r="BS159" s="338"/>
      <c r="BT159" s="338"/>
      <c r="BU159" s="338"/>
      <c r="BV159" s="338"/>
      <c r="BW159" s="338"/>
      <c r="BX159" s="338"/>
      <c r="BY159" s="338"/>
      <c r="BZ159" s="338"/>
      <c r="CA159" s="338"/>
      <c r="CB159" s="338"/>
      <c r="CC159" s="338"/>
      <c r="CD159" s="338"/>
      <c r="CE159" s="338"/>
      <c r="CF159" s="338"/>
      <c r="CG159" s="338"/>
      <c r="CH159" s="338"/>
      <c r="CI159" s="338"/>
    </row>
    <row r="160" spans="1:87" ht="15.6" x14ac:dyDescent="0.3">
      <c r="A160" s="338"/>
      <c r="B160" s="338"/>
      <c r="C160" s="338"/>
      <c r="D160" s="338"/>
      <c r="E160" s="338"/>
      <c r="F160" s="338"/>
      <c r="G160" s="338"/>
      <c r="H160" s="338"/>
      <c r="I160" s="338"/>
      <c r="J160" s="338"/>
      <c r="K160" s="338"/>
      <c r="L160" s="338"/>
      <c r="M160" s="338"/>
      <c r="N160" s="338"/>
      <c r="O160" s="338"/>
      <c r="P160" s="338"/>
      <c r="Q160" s="338"/>
      <c r="R160" s="338"/>
      <c r="S160" s="338"/>
      <c r="T160" s="338"/>
      <c r="U160" s="338"/>
      <c r="V160" s="338"/>
      <c r="W160" s="338"/>
      <c r="X160" s="338"/>
      <c r="Y160" s="338"/>
      <c r="Z160" s="338"/>
      <c r="AA160" s="338"/>
      <c r="AB160" s="338"/>
      <c r="AC160" s="338"/>
      <c r="AD160" s="338"/>
      <c r="AE160" s="338"/>
      <c r="AF160" s="338"/>
      <c r="AG160" s="338"/>
      <c r="AH160" s="338"/>
      <c r="AI160" s="338"/>
      <c r="AJ160" s="338"/>
      <c r="AK160" s="338"/>
      <c r="AL160" s="338"/>
      <c r="AM160" s="338"/>
      <c r="AN160" s="338"/>
      <c r="AO160" s="338"/>
      <c r="AP160" s="338"/>
      <c r="AQ160" s="338"/>
      <c r="AR160" s="338"/>
      <c r="AS160" s="338"/>
      <c r="AT160" s="338"/>
      <c r="AU160" s="338"/>
      <c r="AV160" s="338"/>
      <c r="AW160" s="338"/>
      <c r="AX160" s="338"/>
      <c r="AY160" s="338"/>
      <c r="AZ160" s="338"/>
      <c r="BA160" s="338"/>
      <c r="BB160" s="338"/>
      <c r="BC160" s="338"/>
      <c r="BD160" s="338"/>
      <c r="BE160" s="338"/>
      <c r="BF160" s="338"/>
      <c r="BG160" s="338"/>
      <c r="BH160" s="338"/>
      <c r="BI160" s="338"/>
      <c r="BJ160" s="338"/>
      <c r="BK160" s="338"/>
      <c r="BL160" s="338"/>
      <c r="BM160" s="338"/>
      <c r="BN160" s="338"/>
      <c r="BO160" s="338"/>
      <c r="BP160" s="338"/>
      <c r="BQ160" s="338"/>
      <c r="BR160" s="338"/>
      <c r="BS160" s="338"/>
      <c r="BT160" s="338"/>
      <c r="BU160" s="338"/>
      <c r="BV160" s="338"/>
      <c r="BW160" s="338"/>
      <c r="BX160" s="338"/>
      <c r="BY160" s="338"/>
      <c r="BZ160" s="338"/>
      <c r="CA160" s="338"/>
      <c r="CB160" s="338"/>
      <c r="CC160" s="338"/>
      <c r="CD160" s="338"/>
      <c r="CE160" s="338"/>
      <c r="CF160" s="338"/>
      <c r="CG160" s="338"/>
      <c r="CH160" s="338"/>
      <c r="CI160" s="338"/>
    </row>
    <row r="161" spans="1:87" ht="15.6" x14ac:dyDescent="0.3">
      <c r="A161" s="338"/>
      <c r="B161" s="338"/>
      <c r="C161" s="338"/>
      <c r="D161" s="338"/>
      <c r="E161" s="338"/>
      <c r="F161" s="338"/>
      <c r="G161" s="338"/>
      <c r="H161" s="338"/>
      <c r="I161" s="338"/>
      <c r="J161" s="338"/>
      <c r="K161" s="338"/>
      <c r="L161" s="338"/>
      <c r="M161" s="338"/>
      <c r="N161" s="338"/>
      <c r="O161" s="338"/>
      <c r="P161" s="338"/>
      <c r="Q161" s="338"/>
      <c r="R161" s="338"/>
      <c r="S161" s="338"/>
      <c r="T161" s="338"/>
      <c r="U161" s="338"/>
      <c r="V161" s="338"/>
      <c r="W161" s="338"/>
      <c r="X161" s="338"/>
      <c r="Y161" s="338"/>
      <c r="Z161" s="338"/>
      <c r="AA161" s="338"/>
      <c r="AB161" s="338"/>
      <c r="AC161" s="338"/>
      <c r="AD161" s="338"/>
      <c r="AE161" s="338"/>
      <c r="AF161" s="338"/>
      <c r="AG161" s="338"/>
      <c r="AH161" s="338"/>
      <c r="AI161" s="338"/>
      <c r="AJ161" s="338"/>
      <c r="AK161" s="338"/>
      <c r="AL161" s="338"/>
      <c r="AM161" s="338"/>
      <c r="AN161" s="338"/>
      <c r="AO161" s="338"/>
      <c r="AP161" s="338"/>
      <c r="AQ161" s="338"/>
      <c r="AR161" s="338"/>
      <c r="AS161" s="338"/>
      <c r="AT161" s="338"/>
      <c r="AU161" s="338"/>
      <c r="AV161" s="338"/>
      <c r="AW161" s="338"/>
      <c r="AX161" s="338"/>
      <c r="AY161" s="338"/>
      <c r="AZ161" s="338"/>
      <c r="BA161" s="338"/>
      <c r="BB161" s="338"/>
      <c r="BC161" s="338"/>
      <c r="BD161" s="338"/>
      <c r="BE161" s="338"/>
      <c r="BF161" s="338"/>
      <c r="BG161" s="338"/>
      <c r="BH161" s="338"/>
      <c r="BI161" s="338"/>
      <c r="BJ161" s="338"/>
      <c r="BK161" s="338"/>
      <c r="BL161" s="338"/>
      <c r="BM161" s="338"/>
      <c r="BN161" s="338"/>
      <c r="BO161" s="338"/>
      <c r="BP161" s="338"/>
      <c r="BQ161" s="338"/>
      <c r="BR161" s="338"/>
      <c r="BS161" s="338"/>
      <c r="BT161" s="338"/>
      <c r="BU161" s="338"/>
      <c r="BV161" s="338"/>
      <c r="BW161" s="338"/>
      <c r="BX161" s="338"/>
      <c r="BY161" s="338"/>
      <c r="BZ161" s="338"/>
      <c r="CA161" s="338"/>
      <c r="CB161" s="338"/>
      <c r="CC161" s="338"/>
      <c r="CD161" s="338"/>
      <c r="CE161" s="338"/>
      <c r="CF161" s="338"/>
      <c r="CG161" s="338"/>
      <c r="CH161" s="338"/>
      <c r="CI161" s="338"/>
    </row>
    <row r="162" spans="1:87" ht="15.6" x14ac:dyDescent="0.3">
      <c r="A162" s="338"/>
      <c r="B162" s="338"/>
      <c r="C162" s="338"/>
      <c r="D162" s="338"/>
      <c r="E162" s="338"/>
      <c r="F162" s="338"/>
      <c r="G162" s="338"/>
      <c r="H162" s="338"/>
      <c r="I162" s="338"/>
      <c r="J162" s="338"/>
      <c r="K162" s="338"/>
      <c r="L162" s="338"/>
      <c r="M162" s="338"/>
      <c r="N162" s="338"/>
      <c r="O162" s="338"/>
      <c r="P162" s="338"/>
      <c r="Q162" s="338"/>
      <c r="R162" s="338"/>
      <c r="S162" s="338"/>
      <c r="T162" s="338"/>
      <c r="U162" s="338"/>
      <c r="V162" s="338"/>
      <c r="W162" s="338"/>
      <c r="X162" s="338"/>
      <c r="Y162" s="338"/>
      <c r="Z162" s="338"/>
      <c r="AA162" s="338"/>
      <c r="AB162" s="338"/>
      <c r="AC162" s="338"/>
      <c r="AD162" s="338"/>
      <c r="AE162" s="338"/>
      <c r="AF162" s="338"/>
      <c r="AG162" s="338"/>
      <c r="AH162" s="338"/>
      <c r="AI162" s="338"/>
      <c r="AJ162" s="338"/>
      <c r="AK162" s="338"/>
      <c r="AL162" s="338"/>
      <c r="AM162" s="338"/>
      <c r="AN162" s="338"/>
      <c r="AO162" s="338"/>
      <c r="AP162" s="338"/>
      <c r="AQ162" s="338"/>
      <c r="AR162" s="338"/>
      <c r="AS162" s="338"/>
      <c r="AT162" s="338"/>
      <c r="AU162" s="338"/>
      <c r="AV162" s="338"/>
      <c r="AW162" s="338"/>
      <c r="AX162" s="338"/>
      <c r="AY162" s="338"/>
      <c r="AZ162" s="338"/>
      <c r="BA162" s="338"/>
      <c r="BB162" s="338"/>
      <c r="BC162" s="338"/>
      <c r="BD162" s="338"/>
      <c r="BE162" s="338"/>
      <c r="BF162" s="338"/>
      <c r="BG162" s="338"/>
      <c r="BH162" s="338"/>
      <c r="BI162" s="338"/>
      <c r="BJ162" s="338"/>
      <c r="BK162" s="338"/>
      <c r="BL162" s="338"/>
      <c r="BM162" s="338"/>
      <c r="BN162" s="338"/>
      <c r="BO162" s="338"/>
      <c r="BP162" s="338"/>
      <c r="BQ162" s="338"/>
      <c r="BR162" s="338"/>
      <c r="BS162" s="338"/>
      <c r="BT162" s="338"/>
      <c r="BU162" s="338"/>
      <c r="BV162" s="338"/>
      <c r="BW162" s="338"/>
      <c r="BX162" s="338"/>
      <c r="BY162" s="338"/>
      <c r="BZ162" s="338"/>
      <c r="CA162" s="338"/>
      <c r="CB162" s="338"/>
      <c r="CC162" s="338"/>
      <c r="CD162" s="338"/>
      <c r="CE162" s="338"/>
      <c r="CF162" s="338"/>
      <c r="CG162" s="338"/>
      <c r="CH162" s="338"/>
      <c r="CI162" s="338"/>
    </row>
    <row r="163" spans="1:87" ht="15.6" x14ac:dyDescent="0.3">
      <c r="A163" s="338"/>
      <c r="B163" s="338"/>
      <c r="C163" s="338"/>
      <c r="D163" s="338"/>
      <c r="E163" s="338"/>
      <c r="F163" s="338"/>
      <c r="G163" s="338"/>
      <c r="H163" s="338"/>
      <c r="I163" s="338"/>
      <c r="J163" s="338"/>
      <c r="K163" s="338"/>
      <c r="L163" s="338"/>
      <c r="M163" s="338"/>
      <c r="N163" s="338"/>
      <c r="O163" s="338"/>
      <c r="P163" s="338"/>
      <c r="Q163" s="338"/>
      <c r="R163" s="338"/>
      <c r="S163" s="338"/>
      <c r="T163" s="338"/>
      <c r="U163" s="338"/>
      <c r="V163" s="338"/>
      <c r="W163" s="338"/>
      <c r="X163" s="338"/>
      <c r="Y163" s="338"/>
      <c r="Z163" s="338"/>
      <c r="AA163" s="338"/>
      <c r="AB163" s="338"/>
      <c r="AC163" s="338"/>
      <c r="AD163" s="338"/>
      <c r="AE163" s="338"/>
      <c r="AF163" s="338"/>
      <c r="AG163" s="338"/>
      <c r="AH163" s="338"/>
      <c r="AI163" s="338"/>
      <c r="AJ163" s="338"/>
      <c r="AK163" s="338"/>
      <c r="AL163" s="338"/>
      <c r="AM163" s="338"/>
      <c r="AN163" s="338"/>
      <c r="AO163" s="338"/>
      <c r="AP163" s="338"/>
      <c r="AQ163" s="338"/>
      <c r="AR163" s="338"/>
      <c r="AS163" s="338"/>
      <c r="AT163" s="338"/>
      <c r="AU163" s="338"/>
      <c r="AV163" s="338"/>
      <c r="AW163" s="338"/>
      <c r="AX163" s="338"/>
      <c r="AY163" s="338"/>
      <c r="AZ163" s="338"/>
      <c r="BA163" s="338"/>
      <c r="BB163" s="338"/>
      <c r="BC163" s="338"/>
      <c r="BD163" s="338"/>
      <c r="BE163" s="338"/>
      <c r="BF163" s="338"/>
      <c r="BG163" s="338"/>
      <c r="BH163" s="338"/>
      <c r="BI163" s="338"/>
      <c r="BJ163" s="338"/>
      <c r="BK163" s="338"/>
      <c r="BL163" s="338"/>
      <c r="BM163" s="338"/>
      <c r="BN163" s="338"/>
      <c r="BO163" s="338"/>
      <c r="BP163" s="338"/>
      <c r="BQ163" s="338"/>
      <c r="BR163" s="338"/>
      <c r="BS163" s="338"/>
      <c r="BT163" s="338"/>
      <c r="BU163" s="338"/>
      <c r="BV163" s="338"/>
      <c r="BW163" s="338"/>
      <c r="BX163" s="338"/>
      <c r="BY163" s="338"/>
      <c r="BZ163" s="338"/>
      <c r="CA163" s="338"/>
      <c r="CB163" s="338"/>
      <c r="CC163" s="338"/>
      <c r="CD163" s="338"/>
      <c r="CE163" s="338"/>
      <c r="CF163" s="338"/>
      <c r="CG163" s="338"/>
      <c r="CH163" s="338"/>
      <c r="CI163" s="338"/>
    </row>
    <row r="164" spans="1:87" ht="15.6" x14ac:dyDescent="0.3">
      <c r="A164" s="338"/>
      <c r="B164" s="338"/>
      <c r="C164" s="338"/>
      <c r="D164" s="338"/>
      <c r="E164" s="338"/>
      <c r="F164" s="338"/>
      <c r="G164" s="338"/>
      <c r="H164" s="338"/>
      <c r="I164" s="338"/>
      <c r="J164" s="338"/>
      <c r="K164" s="338"/>
      <c r="L164" s="338"/>
      <c r="M164" s="338"/>
      <c r="N164" s="338"/>
      <c r="O164" s="338"/>
      <c r="P164" s="338"/>
      <c r="Q164" s="338"/>
      <c r="R164" s="338"/>
      <c r="S164" s="338"/>
      <c r="T164" s="338"/>
      <c r="U164" s="338"/>
      <c r="V164" s="338"/>
      <c r="W164" s="338"/>
      <c r="X164" s="338"/>
      <c r="Y164" s="338"/>
      <c r="Z164" s="338"/>
      <c r="AA164" s="338"/>
      <c r="AB164" s="338"/>
      <c r="AC164" s="338"/>
      <c r="AD164" s="338"/>
      <c r="AE164" s="338"/>
      <c r="AF164" s="338"/>
      <c r="AG164" s="338"/>
      <c r="AH164" s="338"/>
      <c r="AI164" s="338"/>
      <c r="AJ164" s="338"/>
      <c r="AK164" s="338"/>
      <c r="AL164" s="338"/>
      <c r="AM164" s="338"/>
      <c r="AN164" s="338"/>
      <c r="AO164" s="338"/>
      <c r="AP164" s="338"/>
      <c r="AQ164" s="338"/>
      <c r="AR164" s="338"/>
      <c r="AS164" s="338"/>
      <c r="AT164" s="338"/>
      <c r="AU164" s="338"/>
      <c r="AV164" s="338"/>
      <c r="AW164" s="338"/>
      <c r="AX164" s="338"/>
      <c r="AY164" s="338"/>
      <c r="AZ164" s="338"/>
      <c r="BA164" s="338"/>
      <c r="BB164" s="338"/>
      <c r="BC164" s="338"/>
      <c r="BD164" s="338"/>
      <c r="BE164" s="338"/>
      <c r="BF164" s="338"/>
      <c r="BG164" s="338"/>
      <c r="BH164" s="338"/>
      <c r="BI164" s="338"/>
      <c r="BJ164" s="338"/>
      <c r="BK164" s="338"/>
      <c r="BL164" s="338"/>
      <c r="BM164" s="338"/>
      <c r="BN164" s="338"/>
      <c r="BO164" s="338"/>
      <c r="BP164" s="338"/>
      <c r="BQ164" s="338"/>
      <c r="BR164" s="338"/>
      <c r="BS164" s="338"/>
      <c r="BT164" s="338"/>
      <c r="BU164" s="338"/>
      <c r="BV164" s="338"/>
      <c r="BW164" s="338"/>
      <c r="BX164" s="338"/>
      <c r="BY164" s="338"/>
      <c r="BZ164" s="338"/>
      <c r="CA164" s="338"/>
      <c r="CB164" s="338"/>
      <c r="CC164" s="338"/>
      <c r="CD164" s="338"/>
      <c r="CE164" s="338"/>
      <c r="CF164" s="338"/>
      <c r="CG164" s="338"/>
      <c r="CH164" s="338"/>
      <c r="CI164" s="338"/>
    </row>
    <row r="165" spans="1:87" ht="15.6" x14ac:dyDescent="0.3">
      <c r="A165" s="338"/>
      <c r="B165" s="338"/>
      <c r="C165" s="338"/>
      <c r="D165" s="338"/>
      <c r="E165" s="338"/>
      <c r="F165" s="338"/>
      <c r="G165" s="338"/>
      <c r="H165" s="338"/>
      <c r="I165" s="338"/>
      <c r="J165" s="338"/>
      <c r="K165" s="338"/>
      <c r="L165" s="338"/>
      <c r="M165" s="338"/>
      <c r="N165" s="338"/>
      <c r="O165" s="338"/>
      <c r="P165" s="338"/>
      <c r="Q165" s="338"/>
      <c r="R165" s="338"/>
      <c r="S165" s="338"/>
      <c r="T165" s="338"/>
      <c r="U165" s="338"/>
      <c r="V165" s="338"/>
      <c r="W165" s="338"/>
      <c r="X165" s="338"/>
      <c r="Y165" s="338"/>
      <c r="Z165" s="338"/>
      <c r="AA165" s="338"/>
      <c r="AB165" s="338"/>
      <c r="AC165" s="338"/>
      <c r="AD165" s="338"/>
      <c r="AE165" s="338"/>
      <c r="AF165" s="338"/>
      <c r="AG165" s="338"/>
      <c r="AH165" s="338"/>
      <c r="AI165" s="338"/>
      <c r="AJ165" s="338"/>
      <c r="AK165" s="338"/>
      <c r="AL165" s="338"/>
      <c r="AM165" s="338"/>
      <c r="AN165" s="338"/>
      <c r="AO165" s="338"/>
      <c r="AP165" s="338"/>
      <c r="AQ165" s="338"/>
      <c r="AR165" s="338"/>
      <c r="AS165" s="338"/>
      <c r="AT165" s="338"/>
      <c r="AU165" s="338"/>
      <c r="AV165" s="338"/>
      <c r="AW165" s="338"/>
      <c r="AX165" s="338"/>
      <c r="AY165" s="338"/>
      <c r="AZ165" s="338"/>
      <c r="BA165" s="338"/>
      <c r="BB165" s="338"/>
      <c r="BC165" s="338"/>
      <c r="BD165" s="338"/>
      <c r="BE165" s="338"/>
      <c r="BF165" s="338"/>
      <c r="BG165" s="338"/>
      <c r="BH165" s="338"/>
      <c r="BI165" s="338"/>
      <c r="BJ165" s="338"/>
      <c r="BK165" s="338"/>
      <c r="BL165" s="338"/>
      <c r="BM165" s="338"/>
      <c r="BN165" s="338"/>
      <c r="BO165" s="338"/>
      <c r="BP165" s="338"/>
      <c r="BQ165" s="338"/>
      <c r="BR165" s="338"/>
      <c r="BS165" s="338"/>
      <c r="BT165" s="338"/>
      <c r="BU165" s="338"/>
      <c r="BV165" s="338"/>
      <c r="BW165" s="338"/>
      <c r="BX165" s="338"/>
      <c r="BY165" s="338"/>
      <c r="BZ165" s="338"/>
      <c r="CA165" s="338"/>
      <c r="CB165" s="338"/>
      <c r="CC165" s="338"/>
      <c r="CD165" s="338"/>
      <c r="CE165" s="338"/>
      <c r="CF165" s="338"/>
      <c r="CG165" s="338"/>
      <c r="CH165" s="338"/>
      <c r="CI165" s="338"/>
    </row>
    <row r="166" spans="1:87" ht="15.6" x14ac:dyDescent="0.3">
      <c r="A166" s="338"/>
      <c r="B166" s="338"/>
      <c r="C166" s="338"/>
      <c r="D166" s="338"/>
      <c r="E166" s="338"/>
      <c r="F166" s="338"/>
      <c r="G166" s="338"/>
      <c r="H166" s="338"/>
      <c r="I166" s="338"/>
      <c r="J166" s="338"/>
      <c r="K166" s="338"/>
      <c r="L166" s="338"/>
      <c r="M166" s="338"/>
      <c r="N166" s="338"/>
      <c r="O166" s="338"/>
      <c r="P166" s="338"/>
      <c r="Q166" s="338"/>
      <c r="R166" s="338"/>
      <c r="S166" s="338"/>
      <c r="T166" s="338"/>
      <c r="U166" s="338"/>
      <c r="V166" s="338"/>
      <c r="W166" s="338"/>
      <c r="X166" s="338"/>
      <c r="Y166" s="338"/>
      <c r="Z166" s="338"/>
      <c r="AA166" s="338"/>
      <c r="AB166" s="338"/>
      <c r="AC166" s="338"/>
      <c r="AD166" s="338"/>
      <c r="AE166" s="338"/>
      <c r="AF166" s="338"/>
      <c r="AG166" s="338"/>
      <c r="AH166" s="338"/>
      <c r="AI166" s="338"/>
      <c r="AJ166" s="338"/>
      <c r="AK166" s="338"/>
      <c r="AL166" s="338"/>
      <c r="AM166" s="338"/>
      <c r="AN166" s="338"/>
      <c r="AO166" s="338"/>
      <c r="AP166" s="338"/>
      <c r="AQ166" s="338"/>
      <c r="AR166" s="338"/>
      <c r="AS166" s="338"/>
      <c r="AT166" s="338"/>
      <c r="AU166" s="338"/>
      <c r="AV166" s="338"/>
      <c r="AW166" s="338"/>
      <c r="AX166" s="338"/>
      <c r="AY166" s="338"/>
      <c r="AZ166" s="338"/>
      <c r="BA166" s="338"/>
      <c r="BB166" s="338"/>
      <c r="BC166" s="338"/>
      <c r="BD166" s="338"/>
      <c r="BE166" s="338"/>
      <c r="BF166" s="338"/>
      <c r="BG166" s="338"/>
      <c r="BH166" s="338"/>
      <c r="BI166" s="338"/>
      <c r="BJ166" s="338"/>
      <c r="BK166" s="338"/>
      <c r="BL166" s="338"/>
      <c r="BM166" s="338"/>
      <c r="BN166" s="338"/>
      <c r="BO166" s="338"/>
      <c r="BP166" s="338"/>
      <c r="BQ166" s="338"/>
      <c r="BR166" s="338"/>
      <c r="BS166" s="338"/>
      <c r="BT166" s="338"/>
      <c r="BU166" s="338"/>
      <c r="BV166" s="338"/>
      <c r="BW166" s="338"/>
      <c r="BX166" s="338"/>
      <c r="BY166" s="338"/>
      <c r="BZ166" s="338"/>
      <c r="CA166" s="338"/>
      <c r="CB166" s="338"/>
      <c r="CC166" s="338"/>
      <c r="CD166" s="338"/>
      <c r="CE166" s="338"/>
      <c r="CF166" s="338"/>
      <c r="CG166" s="338"/>
      <c r="CH166" s="338"/>
      <c r="CI166" s="338"/>
    </row>
  </sheetData>
  <sheetProtection password="CB7D" sheet="1" objects="1" scenarios="1"/>
  <dataConsolidate/>
  <mergeCells count="14">
    <mergeCell ref="A13:A17"/>
    <mergeCell ref="D13:E13"/>
    <mergeCell ref="D14:E14"/>
    <mergeCell ref="D16:E16"/>
    <mergeCell ref="G16:I16"/>
    <mergeCell ref="D17:J17"/>
    <mergeCell ref="A1:A8"/>
    <mergeCell ref="C1:I1"/>
    <mergeCell ref="C2:D2"/>
    <mergeCell ref="E2:F2"/>
    <mergeCell ref="G2:I2"/>
    <mergeCell ref="C3:F3"/>
    <mergeCell ref="C6:H6"/>
    <mergeCell ref="C8:F8"/>
  </mergeCells>
  <pageMargins left="0.25" right="0.25" top="0.75" bottom="0.75" header="0.3" footer="0.3"/>
  <pageSetup scale="83" orientation="landscape" r:id="rId1"/>
  <headerFooter>
    <oddHeader>&amp;LTransmission-Distribution Planning &amp;D</oddHeader>
    <oddFooter>&amp;L&amp;D&amp;R&amp;F&amp;C&amp;"Calibri"&amp;11&amp;K000000&amp;A_x000D_&amp;1#&amp;"Calibri"&amp;12&amp;K008000Internal Use</oddFooter>
  </headerFooter>
  <rowBreaks count="1" manualBreakCount="1">
    <brk id="2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9"/>
  <sheetViews>
    <sheetView zoomScaleNormal="100" workbookViewId="0">
      <selection activeCell="B24" sqref="B24"/>
    </sheetView>
  </sheetViews>
  <sheetFormatPr defaultRowHeight="13.2" x14ac:dyDescent="0.25"/>
  <cols>
    <col min="1" max="1" width="22.21875" customWidth="1"/>
    <col min="2" max="2" width="19" customWidth="1"/>
    <col min="4" max="4" width="12.21875" customWidth="1"/>
  </cols>
  <sheetData>
    <row r="1" spans="1:5" x14ac:dyDescent="0.25">
      <c r="A1" s="190" t="s">
        <v>270</v>
      </c>
      <c r="B1" s="191"/>
      <c r="C1" s="191"/>
      <c r="D1" s="191"/>
      <c r="E1" s="192"/>
    </row>
    <row r="2" spans="1:5" x14ac:dyDescent="0.25">
      <c r="A2" s="188" t="s">
        <v>282</v>
      </c>
      <c r="B2" s="189">
        <f>'Customer Load Sheet'!C11</f>
        <v>0</v>
      </c>
      <c r="E2" s="194"/>
    </row>
    <row r="3" spans="1:5" ht="36" customHeight="1" x14ac:dyDescent="0.25">
      <c r="A3" s="188" t="s">
        <v>143</v>
      </c>
      <c r="B3" s="178" t="str">
        <f>'Customer Load Sheet'!G12</f>
        <v xml:space="preserve">Rate 300 MGS Secondary </v>
      </c>
      <c r="E3" s="194"/>
    </row>
    <row r="4" spans="1:5" x14ac:dyDescent="0.25">
      <c r="A4" s="188" t="s">
        <v>280</v>
      </c>
      <c r="B4" s="28">
        <f>ESA!M35</f>
        <v>0</v>
      </c>
      <c r="C4" t="s">
        <v>174</v>
      </c>
      <c r="E4" s="194"/>
    </row>
    <row r="5" spans="1:5" x14ac:dyDescent="0.25">
      <c r="A5" s="188" t="s">
        <v>281</v>
      </c>
      <c r="B5" s="28">
        <f>ESA!M39/12</f>
        <v>0</v>
      </c>
      <c r="C5" t="s">
        <v>174</v>
      </c>
      <c r="E5" s="194"/>
    </row>
    <row r="6" spans="1:5" x14ac:dyDescent="0.25">
      <c r="D6" t="s">
        <v>276</v>
      </c>
      <c r="E6" s="194"/>
    </row>
    <row r="7" spans="1:5" x14ac:dyDescent="0.25">
      <c r="A7" s="187" t="s">
        <v>277</v>
      </c>
      <c r="B7" s="199">
        <v>12.35</v>
      </c>
      <c r="C7" t="s">
        <v>271</v>
      </c>
      <c r="D7" s="195">
        <f>B7*B4</f>
        <v>0</v>
      </c>
      <c r="E7" s="194"/>
    </row>
    <row r="8" spans="1:5" x14ac:dyDescent="0.25">
      <c r="A8" s="187" t="s">
        <v>278</v>
      </c>
      <c r="B8" s="198">
        <v>7.4999999999999997E-2</v>
      </c>
      <c r="C8" t="s">
        <v>272</v>
      </c>
      <c r="D8" s="195">
        <f>B8*B5</f>
        <v>0</v>
      </c>
      <c r="E8" s="194"/>
    </row>
    <row r="9" spans="1:5" x14ac:dyDescent="0.25">
      <c r="A9" s="187" t="s">
        <v>279</v>
      </c>
      <c r="B9" s="199">
        <v>35</v>
      </c>
      <c r="C9" t="s">
        <v>273</v>
      </c>
      <c r="D9" s="195">
        <f>B9</f>
        <v>35</v>
      </c>
      <c r="E9" s="194"/>
    </row>
    <row r="10" spans="1:5" x14ac:dyDescent="0.25">
      <c r="A10" s="193"/>
      <c r="D10" s="196">
        <f>SUM(D7:D9)</f>
        <v>35</v>
      </c>
      <c r="E10" s="194" t="s">
        <v>274</v>
      </c>
    </row>
    <row r="11" spans="1:5" ht="13.8" thickBot="1" x14ac:dyDescent="0.3">
      <c r="A11" s="197"/>
      <c r="B11" s="75"/>
      <c r="C11" s="75"/>
      <c r="D11" s="200">
        <f>D10*2</f>
        <v>70</v>
      </c>
      <c r="E11" s="76" t="s">
        <v>275</v>
      </c>
    </row>
    <row r="17" spans="1:3" x14ac:dyDescent="0.25">
      <c r="A17" t="s">
        <v>308</v>
      </c>
    </row>
    <row r="18" spans="1:3" ht="13.8" thickBot="1" x14ac:dyDescent="0.3"/>
    <row r="19" spans="1:3" ht="15" thickBot="1" x14ac:dyDescent="0.35">
      <c r="A19" s="203" t="s">
        <v>283</v>
      </c>
      <c r="B19" s="217">
        <f>B2</f>
        <v>0</v>
      </c>
    </row>
    <row r="20" spans="1:3" ht="27.6" thickBot="1" x14ac:dyDescent="0.35">
      <c r="A20" s="203" t="s">
        <v>284</v>
      </c>
      <c r="B20" s="218" t="str">
        <f>B3</f>
        <v xml:space="preserve">Rate 300 MGS Secondary </v>
      </c>
    </row>
    <row r="21" spans="1:3" ht="15" thickBot="1" x14ac:dyDescent="0.35">
      <c r="A21" s="203" t="s">
        <v>285</v>
      </c>
      <c r="B21" s="219">
        <f ca="1">TODAY()</f>
        <v>44978</v>
      </c>
    </row>
    <row r="23" spans="1:3" ht="15" thickBot="1" x14ac:dyDescent="0.35">
      <c r="A23" s="203" t="s">
        <v>286</v>
      </c>
    </row>
    <row r="24" spans="1:3" ht="15" thickBot="1" x14ac:dyDescent="0.35">
      <c r="A24" s="204" t="s">
        <v>287</v>
      </c>
      <c r="B24" s="205">
        <v>0</v>
      </c>
      <c r="C24" t="s">
        <v>288</v>
      </c>
    </row>
    <row r="25" spans="1:3" ht="13.8" thickBot="1" x14ac:dyDescent="0.3">
      <c r="A25" s="204" t="s">
        <v>289</v>
      </c>
      <c r="B25" s="206">
        <v>0</v>
      </c>
    </row>
    <row r="26" spans="1:3" x14ac:dyDescent="0.25">
      <c r="A26" s="207" t="s">
        <v>290</v>
      </c>
      <c r="B26" s="207">
        <f>+B25*30</f>
        <v>0</v>
      </c>
    </row>
    <row r="27" spans="1:3" x14ac:dyDescent="0.25">
      <c r="A27" s="208" t="s">
        <v>291</v>
      </c>
      <c r="B27" s="208">
        <f>+(B24/1000)*B26</f>
        <v>0</v>
      </c>
    </row>
    <row r="28" spans="1:3" ht="13.8" thickBot="1" x14ac:dyDescent="0.3">
      <c r="A28" s="209"/>
      <c r="B28" s="209"/>
    </row>
    <row r="29" spans="1:3" ht="15" thickBot="1" x14ac:dyDescent="0.35">
      <c r="A29" s="204" t="s">
        <v>292</v>
      </c>
      <c r="B29" s="210">
        <v>0</v>
      </c>
      <c r="C29" s="211" t="s">
        <v>293</v>
      </c>
    </row>
    <row r="30" spans="1:3" ht="15" thickBot="1" x14ac:dyDescent="0.35">
      <c r="A30" s="212"/>
      <c r="B30" s="212"/>
      <c r="C30" s="213"/>
    </row>
    <row r="31" spans="1:3" ht="15" thickBot="1" x14ac:dyDescent="0.35">
      <c r="A31" s="204" t="s">
        <v>294</v>
      </c>
      <c r="B31" s="210">
        <v>0</v>
      </c>
      <c r="C31" s="211" t="s">
        <v>295</v>
      </c>
    </row>
    <row r="32" spans="1:3" x14ac:dyDescent="0.25">
      <c r="A32" s="207"/>
      <c r="B32" s="207"/>
    </row>
    <row r="33" spans="1:3" ht="14.4" x14ac:dyDescent="0.3">
      <c r="A33" s="208" t="s">
        <v>296</v>
      </c>
      <c r="B33" s="214">
        <f>+B31+(B27*B29)</f>
        <v>0</v>
      </c>
    </row>
    <row r="35" spans="1:3" ht="15" thickBot="1" x14ac:dyDescent="0.35">
      <c r="A35" s="203" t="s">
        <v>297</v>
      </c>
    </row>
    <row r="36" spans="1:3" ht="13.8" thickBot="1" x14ac:dyDescent="0.3">
      <c r="A36" s="204" t="s">
        <v>287</v>
      </c>
      <c r="B36" s="205"/>
      <c r="C36" t="s">
        <v>298</v>
      </c>
    </row>
    <row r="37" spans="1:3" ht="13.8" thickBot="1" x14ac:dyDescent="0.3">
      <c r="A37" s="204" t="s">
        <v>289</v>
      </c>
      <c r="B37" s="206"/>
    </row>
    <row r="38" spans="1:3" x14ac:dyDescent="0.25">
      <c r="A38" s="207" t="s">
        <v>290</v>
      </c>
      <c r="B38" s="207">
        <f>+B37*30</f>
        <v>0</v>
      </c>
    </row>
    <row r="39" spans="1:3" x14ac:dyDescent="0.25">
      <c r="A39" s="208" t="s">
        <v>291</v>
      </c>
      <c r="B39" s="208">
        <f>+(B36/1000)*B38</f>
        <v>0</v>
      </c>
    </row>
    <row r="40" spans="1:3" x14ac:dyDescent="0.25">
      <c r="A40" s="208"/>
      <c r="B40" s="208"/>
    </row>
    <row r="41" spans="1:3" ht="14.4" x14ac:dyDescent="0.3">
      <c r="A41" s="208" t="s">
        <v>292</v>
      </c>
      <c r="B41" s="214">
        <f>+B29</f>
        <v>0</v>
      </c>
    </row>
    <row r="42" spans="1:3" x14ac:dyDescent="0.25">
      <c r="A42" s="208"/>
      <c r="B42" s="208"/>
    </row>
    <row r="43" spans="1:3" x14ac:dyDescent="0.25">
      <c r="A43" s="208"/>
      <c r="B43" s="208"/>
    </row>
    <row r="44" spans="1:3" ht="14.4" x14ac:dyDescent="0.3">
      <c r="A44" s="208" t="s">
        <v>299</v>
      </c>
      <c r="B44" s="214">
        <f>+B39*B41</f>
        <v>0</v>
      </c>
    </row>
    <row r="46" spans="1:3" ht="15" thickBot="1" x14ac:dyDescent="0.35">
      <c r="A46" s="203" t="s">
        <v>300</v>
      </c>
    </row>
    <row r="47" spans="1:3" ht="13.8" thickBot="1" x14ac:dyDescent="0.3">
      <c r="A47" s="204" t="s">
        <v>287</v>
      </c>
      <c r="B47" s="205"/>
      <c r="C47" t="s">
        <v>301</v>
      </c>
    </row>
    <row r="48" spans="1:3" ht="13.8" thickBot="1" x14ac:dyDescent="0.3">
      <c r="A48" s="204" t="s">
        <v>289</v>
      </c>
      <c r="B48" s="206"/>
    </row>
    <row r="49" spans="1:2" x14ac:dyDescent="0.25">
      <c r="A49" s="207" t="s">
        <v>290</v>
      </c>
      <c r="B49" s="207">
        <f>+B48*30</f>
        <v>0</v>
      </c>
    </row>
    <row r="50" spans="1:2" x14ac:dyDescent="0.25">
      <c r="A50" s="208" t="s">
        <v>291</v>
      </c>
      <c r="B50" s="208">
        <f>+(B47/1000)*B49</f>
        <v>0</v>
      </c>
    </row>
    <row r="51" spans="1:2" x14ac:dyDescent="0.25">
      <c r="A51" s="208"/>
      <c r="B51" s="208"/>
    </row>
    <row r="52" spans="1:2" ht="14.4" x14ac:dyDescent="0.3">
      <c r="A52" s="208" t="s">
        <v>292</v>
      </c>
      <c r="B52" s="214">
        <f>+B29</f>
        <v>0</v>
      </c>
    </row>
    <row r="53" spans="1:2" x14ac:dyDescent="0.25">
      <c r="A53" s="208"/>
      <c r="B53" s="208"/>
    </row>
    <row r="54" spans="1:2" x14ac:dyDescent="0.25">
      <c r="A54" s="208"/>
      <c r="B54" s="208"/>
    </row>
    <row r="55" spans="1:2" ht="14.4" x14ac:dyDescent="0.3">
      <c r="A55" s="208" t="s">
        <v>302</v>
      </c>
      <c r="B55" s="214">
        <f>+B50*B52</f>
        <v>0</v>
      </c>
    </row>
    <row r="57" spans="1:2" ht="15" thickBot="1" x14ac:dyDescent="0.35">
      <c r="A57" s="203" t="s">
        <v>303</v>
      </c>
    </row>
    <row r="58" spans="1:2" ht="13.8" thickBot="1" x14ac:dyDescent="0.3">
      <c r="A58" s="204" t="s">
        <v>287</v>
      </c>
      <c r="B58" s="205">
        <v>0</v>
      </c>
    </row>
    <row r="59" spans="1:2" ht="13.8" thickBot="1" x14ac:dyDescent="0.3">
      <c r="A59" s="204" t="s">
        <v>289</v>
      </c>
      <c r="B59" s="206">
        <v>0</v>
      </c>
    </row>
    <row r="60" spans="1:2" x14ac:dyDescent="0.25">
      <c r="A60" s="207" t="s">
        <v>290</v>
      </c>
      <c r="B60" s="207">
        <f>+B59*30</f>
        <v>0</v>
      </c>
    </row>
    <row r="61" spans="1:2" x14ac:dyDescent="0.25">
      <c r="A61" s="208" t="s">
        <v>291</v>
      </c>
      <c r="B61" s="208">
        <f>+(B58/1000)*B60</f>
        <v>0</v>
      </c>
    </row>
    <row r="62" spans="1:2" x14ac:dyDescent="0.25">
      <c r="A62" s="208"/>
      <c r="B62" s="208"/>
    </row>
    <row r="63" spans="1:2" ht="14.4" x14ac:dyDescent="0.3">
      <c r="A63" s="208" t="s">
        <v>292</v>
      </c>
      <c r="B63" s="214">
        <f>+B29</f>
        <v>0</v>
      </c>
    </row>
    <row r="64" spans="1:2" x14ac:dyDescent="0.25">
      <c r="A64" s="208"/>
      <c r="B64" s="208"/>
    </row>
    <row r="65" spans="1:3" x14ac:dyDescent="0.25">
      <c r="A65" s="208"/>
      <c r="B65" s="208"/>
    </row>
    <row r="66" spans="1:3" ht="14.4" x14ac:dyDescent="0.3">
      <c r="A66" s="208" t="s">
        <v>304</v>
      </c>
      <c r="B66" s="214">
        <f>+B61*B63</f>
        <v>0</v>
      </c>
    </row>
    <row r="67" spans="1:3" ht="13.8" thickBot="1" x14ac:dyDescent="0.3"/>
    <row r="68" spans="1:3" ht="15" thickBot="1" x14ac:dyDescent="0.35">
      <c r="A68" s="203" t="s">
        <v>305</v>
      </c>
      <c r="B68" s="215">
        <f>+B33+B44+B55+B66</f>
        <v>0</v>
      </c>
    </row>
    <row r="69" spans="1:3" ht="16.2" thickBot="1" x14ac:dyDescent="0.35">
      <c r="A69" s="203" t="s">
        <v>306</v>
      </c>
      <c r="B69" s="216">
        <f>+B68*2</f>
        <v>0</v>
      </c>
      <c r="C69" t="s">
        <v>307</v>
      </c>
    </row>
  </sheetData>
  <protectedRanges>
    <protectedRange sqref="B7:B9" name="Deposit"/>
  </protectedRanges>
  <pageMargins left="0.7" right="0.7" top="0.75" bottom="0.75" header="0.3" footer="0.3"/>
  <pageSetup orientation="portrait" r:id="rId1"/>
  <headerFooter>
    <oddFooter>&amp;C&amp;1#&amp;"Calibri"&amp;12&amp;K008000Internal Use</oddFooter>
  </headerFooter>
  <rowBreaks count="1" manualBreakCount="1">
    <brk id="2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AE5A76CBA7D534FB84F01237BA6E5DF" ma:contentTypeVersion="13" ma:contentTypeDescription="Crear nuevo documento." ma:contentTypeScope="" ma:versionID="ee479fe590f933c521a0eea1cd992b43">
  <xsd:schema xmlns:xsd="http://www.w3.org/2001/XMLSchema" xmlns:xs="http://www.w3.org/2001/XMLSchema" xmlns:p="http://schemas.microsoft.com/office/2006/metadata/properties" xmlns:ns3="13f4655d-d795-4d85-9412-0bdae5030d83" xmlns:ns4="37acf8ea-8d27-4662-a24e-18bc4a761ba0" targetNamespace="http://schemas.microsoft.com/office/2006/metadata/properties" ma:root="true" ma:fieldsID="90a688f8cecf8e08b4bdfb200c0d2cf1" ns3:_="" ns4:_="">
    <xsd:import namespace="13f4655d-d795-4d85-9412-0bdae5030d83"/>
    <xsd:import namespace="37acf8ea-8d27-4662-a24e-18bc4a761ba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f4655d-d795-4d85-9412-0bdae5030d83"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acf8ea-8d27-4662-a24e-18bc4a761ba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37C68-437A-4753-AE00-954CB8A52C9F}">
  <ds:schemaRefs>
    <ds:schemaRef ds:uri="http://schemas.microsoft.com/sharepoint/v3/contenttype/forms"/>
  </ds:schemaRefs>
</ds:datastoreItem>
</file>

<file path=customXml/itemProps2.xml><?xml version="1.0" encoding="utf-8"?>
<ds:datastoreItem xmlns:ds="http://schemas.openxmlformats.org/officeDocument/2006/customXml" ds:itemID="{787FFC2F-CC67-4DC3-B813-03F674DC5C9E}">
  <ds:schemaRefs>
    <ds:schemaRef ds:uri="http://purl.org/dc/terms/"/>
    <ds:schemaRef ds:uri="http://schemas.openxmlformats.org/package/2006/metadata/core-properties"/>
    <ds:schemaRef ds:uri="37acf8ea-8d27-4662-a24e-18bc4a761ba0"/>
    <ds:schemaRef ds:uri="http://schemas.microsoft.com/office/2006/documentManagement/types"/>
    <ds:schemaRef ds:uri="http://schemas.microsoft.com/office/infopath/2007/PartnerControls"/>
    <ds:schemaRef ds:uri="http://purl.org/dc/elements/1.1/"/>
    <ds:schemaRef ds:uri="http://schemas.microsoft.com/office/2006/metadata/properties"/>
    <ds:schemaRef ds:uri="13f4655d-d795-4d85-9412-0bdae5030d83"/>
    <ds:schemaRef ds:uri="http://www.w3.org/XML/1998/namespace"/>
    <ds:schemaRef ds:uri="http://purl.org/dc/dcmitype/"/>
  </ds:schemaRefs>
</ds:datastoreItem>
</file>

<file path=customXml/itemProps3.xml><?xml version="1.0" encoding="utf-8"?>
<ds:datastoreItem xmlns:ds="http://schemas.openxmlformats.org/officeDocument/2006/customXml" ds:itemID="{D7BBDEB8-BE87-4A7E-AA82-F2D28D7734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f4655d-d795-4d85-9412-0bdae5030d83"/>
    <ds:schemaRef ds:uri="37acf8ea-8d27-4662-a24e-18bc4a761b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24</vt:i4>
      </vt:variant>
    </vt:vector>
  </HeadingPairs>
  <TitlesOfParts>
    <vt:vector size="29" baseType="lpstr">
      <vt:lpstr>Customer Load Sheet</vt:lpstr>
      <vt:lpstr>ESA</vt:lpstr>
      <vt:lpstr>Transmission-Distribution Plan</vt:lpstr>
      <vt:lpstr>Metering</vt:lpstr>
      <vt:lpstr>Deposit Calculator</vt:lpstr>
      <vt:lpstr>'Customer Load Sheet'!__xlnm.Print_Area</vt:lpstr>
      <vt:lpstr>'Customer Load Sheet'!Print_Area</vt:lpstr>
      <vt:lpstr>'Deposit Calculator'!Print_Area</vt:lpstr>
      <vt:lpstr>ESA!Print_Area</vt:lpstr>
      <vt:lpstr>Metering!Print_Area</vt:lpstr>
      <vt:lpstr>'Transmission-Distribution Plan'!Print_Area</vt:lpstr>
      <vt:lpstr>transformersizes</vt:lpstr>
      <vt:lpstr>xfmr10</vt:lpstr>
      <vt:lpstr>xfmr100</vt:lpstr>
      <vt:lpstr>xfmr1000</vt:lpstr>
      <vt:lpstr>xfmr112.5</vt:lpstr>
      <vt:lpstr>xfmr150</vt:lpstr>
      <vt:lpstr>xfmr1500</vt:lpstr>
      <vt:lpstr>xfmr167</vt:lpstr>
      <vt:lpstr>xfmr2000</vt:lpstr>
      <vt:lpstr>xfmr25</vt:lpstr>
      <vt:lpstr>xfmr2500</vt:lpstr>
      <vt:lpstr>xfmr300</vt:lpstr>
      <vt:lpstr>xfmr50</vt:lpstr>
      <vt:lpstr>xfmr500</vt:lpstr>
      <vt:lpstr>xfmr5000</vt:lpstr>
      <vt:lpstr>xfmr75</vt:lpstr>
      <vt:lpstr>xfmr750</vt:lpstr>
      <vt:lpstr>xfmr7500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Cough, Jamie</dc:creator>
  <cp:lastModifiedBy>Amalia Siegel</cp:lastModifiedBy>
  <cp:lastPrinted>2020-01-03T14:01:41Z</cp:lastPrinted>
  <dcterms:created xsi:type="dcterms:W3CDTF">2015-10-22T12:34:53Z</dcterms:created>
  <dcterms:modified xsi:type="dcterms:W3CDTF">2023-02-21T18:44:03Z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0x0101006AE5A76CBA7D534FB84F01237BA6E5DF</vt:lpwstr>
  </property>
  <property fmtid="{D5CDD505-2E9C-101B-9397-08002B2CF9AE}" pid="4" name="MSIP_Label_019c027e-33b7-45fc-a572-8ffa5d09ec36_Enabled">
    <vt:lpwstr>true</vt:lpwstr>
  </property>
  <property fmtid="{D5CDD505-2E9C-101B-9397-08002B2CF9AE}" pid="5" name="MSIP_Label_019c027e-33b7-45fc-a572-8ffa5d09ec36_SetDate">
    <vt:lpwstr>2023-02-17T18:59:22Z</vt:lpwstr>
  </property>
  <property fmtid="{D5CDD505-2E9C-101B-9397-08002B2CF9AE}" pid="6" name="MSIP_Label_019c027e-33b7-45fc-a572-8ffa5d09ec36_Method">
    <vt:lpwstr>Standard</vt:lpwstr>
  </property>
  <property fmtid="{D5CDD505-2E9C-101B-9397-08002B2CF9AE}" pid="7" name="MSIP_Label_019c027e-33b7-45fc-a572-8ffa5d09ec36_Name">
    <vt:lpwstr>Internal Use</vt:lpwstr>
  </property>
  <property fmtid="{D5CDD505-2E9C-101B-9397-08002B2CF9AE}" pid="8" name="MSIP_Label_019c027e-33b7-45fc-a572-8ffa5d09ec36_SiteId">
    <vt:lpwstr>031a09bc-a2bf-44df-888e-4e09355b7a24</vt:lpwstr>
  </property>
  <property fmtid="{D5CDD505-2E9C-101B-9397-08002B2CF9AE}" pid="9" name="MSIP_Label_019c027e-33b7-45fc-a572-8ffa5d09ec36_ActionId">
    <vt:lpwstr>ba47bed7-a049-4935-bcb5-0e356c85d85b</vt:lpwstr>
  </property>
  <property fmtid="{D5CDD505-2E9C-101B-9397-08002B2CF9AE}" pid="10" name="MSIP_Label_019c027e-33b7-45fc-a572-8ffa5d09ec36_ContentBits">
    <vt:lpwstr>2</vt:lpwstr>
  </property>
</Properties>
</file>