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codeName="ThisWorkbook"/>
  <mc:AlternateContent xmlns:mc="http://schemas.openxmlformats.org/markup-compatibility/2006">
    <mc:Choice Requires="x15">
      <x15ac:absPath xmlns:x15ac="http://schemas.microsoft.com/office/spreadsheetml/2010/11/ac" url="S:\3 - Programs\3-2 Business Programs\3-2-20 Electric Vehicles Initiatives\35. Phase 10 DCFC\Draft RFP Documents\"/>
    </mc:Choice>
  </mc:AlternateContent>
  <xr:revisionPtr revIDLastSave="0" documentId="13_ncr:1_{8DFE1F8A-35A5-4370-AA50-B34E16C0DC55}" xr6:coauthVersionLast="47" xr6:coauthVersionMax="47" xr10:uidLastSave="{00000000-0000-0000-0000-000000000000}"/>
  <bookViews>
    <workbookView xWindow="-110" yWindow="-110" windowWidth="19420" windowHeight="10300" xr2:uid="{00000000-000D-0000-FFFF-FFFF00000000}"/>
  </bookViews>
  <sheets>
    <sheet name="Customer Load Sheet" sheetId="1" r:id="rId1"/>
    <sheet name="How-to for load sheet" sheetId="10" r:id="rId2"/>
    <sheet name="ESS" sheetId="5" r:id="rId3"/>
    <sheet name="Transmission-Distribution Plan" sheetId="4" r:id="rId4"/>
    <sheet name="Metering" sheetId="9" r:id="rId5"/>
    <sheet name="METER DATA" sheetId="11" r:id="rId6"/>
  </sheets>
  <definedNames>
    <definedName name="__xlnm.Print_Area" localSheetId="0">'Customer Load Sheet'!$A$1:$I$83</definedName>
    <definedName name="_xlnm._FilterDatabase" localSheetId="3" hidden="1">'Transmission-Distribution Plan'!$A$103:$D$182</definedName>
    <definedName name="COMM_LIST_LOAD_TYPE">'Customer Load Sheet'!$B$106:$B$123</definedName>
    <definedName name="COMM_LOAD_TYPE_VLKUP">'Customer Load Sheet'!$B$106:$D$123</definedName>
    <definedName name="LOAD_TYPE_RES_HVAC">'Customer Load Sheet'!$B$145:$D$147</definedName>
    <definedName name="Multiple_list">ESS!$B$57:$B$67</definedName>
    <definedName name="Multiple_Unit_Diversity_vlkup">ESS!$B$57:$C$67</definedName>
    <definedName name="_xlnm.Print_Area" localSheetId="0">'Customer Load Sheet'!$A$1:$I$82</definedName>
    <definedName name="_xlnm.Print_Area" localSheetId="2">ESS!$A$1:$T$77</definedName>
    <definedName name="_xlnm.Print_Area" localSheetId="1">'How-to for load sheet'!$A$1:$L$33</definedName>
    <definedName name="_xlnm.Print_Area" localSheetId="4">Metering!$A$1:$J$20</definedName>
    <definedName name="_xlnm.Print_Area" localSheetId="3">'Transmission-Distribution Plan'!$A$1:$L$67</definedName>
    <definedName name="rate_lookup">'Customer Load Sheet'!$F$100:$G$111</definedName>
    <definedName name="RES_LOAD_TYPE_HVAC">'Customer Load Sheet'!$B$145:$B$147</definedName>
    <definedName name="RES_LOAD_TYPE_HVAC_VLKUP">'Customer Load Sheet'!$B$145:$D$147</definedName>
    <definedName name="RES_LOAD_TYPE_NON_HVAC">'Customer Load Sheet'!$B$128:$B$142</definedName>
    <definedName name="RES_LOAD_TYPE_NON_HVAC_VLKUP">'Customer Load Sheet'!$B$128:$D$142</definedName>
    <definedName name="RES_LOADTYPE_HVAC">'Customer Load Sheet'!$B$145:$D$147</definedName>
    <definedName name="REV_CLASS_COM_IND">'Customer Load Sheet'!$B$86:$C$88</definedName>
    <definedName name="Revenue_Class">'Customer Load Sheet'!$B$86:$B$87</definedName>
    <definedName name="S_C_LIST">'Customer Load Sheet'!$F$127:$F$138</definedName>
    <definedName name="transformersizes">'Transmission-Distribution Plan'!$A$79:$A$95</definedName>
    <definedName name="Voltage_Choice_VLKUP">'Customer Load Sheet'!$B$91:$D$101</definedName>
    <definedName name="xfmr10">'Transmission-Distribution Plan'!$D$79:$D$81</definedName>
    <definedName name="xfmr100">'Transmission-Distribution Plan'!$P$79:$P$83</definedName>
    <definedName name="xfmr1000">'Transmission-Distribution Plan'!$AK$79:$AK$86</definedName>
    <definedName name="xfmr112.5">'Transmission-Distribution Plan'!$S$79:$S$79</definedName>
    <definedName name="xfmr150">'Transmission-Distribution Plan'!$V$79:$V$82</definedName>
    <definedName name="xfmr1500">'Transmission-Distribution Plan'!$AN$79:$AN$82</definedName>
    <definedName name="xfmr167">'Transmission-Distribution Plan'!$Y$79:$Y$84</definedName>
    <definedName name="xfmr2000">'Transmission-Distribution Plan'!$AQ$79:$AQ$81</definedName>
    <definedName name="xfmr225">'Transmission-Distribution Plan'!#REF!</definedName>
    <definedName name="xfmr25">'Transmission-Distribution Plan'!$G$79:$G$85</definedName>
    <definedName name="xfmr2500">'Transmission-Distribution Plan'!$AT$79:$AT$81</definedName>
    <definedName name="xfmr300">'Transmission-Distribution Plan'!$AB$79:$AB$84</definedName>
    <definedName name="xfmr50">'Transmission-Distribution Plan'!$J$79:$J$83</definedName>
    <definedName name="xfmr500">'Transmission-Distribution Plan'!$AE$79:$AE$86</definedName>
    <definedName name="xfmr5000">'Transmission-Distribution Plan'!$AW$79:$AW$80</definedName>
    <definedName name="xfmr75">'Transmission-Distribution Plan'!$M$79:$M$79</definedName>
    <definedName name="xfmr750">'Transmission-Distribution Plan'!$AH$79:$AH$83</definedName>
    <definedName name="xfmr7500">'Transmission-Distribution Plan'!$AZ$79:$AZ$80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1" i="5" l="1"/>
  <c r="T26" i="5"/>
  <c r="T27" i="5"/>
  <c r="T28" i="5"/>
  <c r="T29" i="5"/>
  <c r="T22" i="5"/>
  <c r="T23" i="5"/>
  <c r="T24" i="5"/>
  <c r="S23" i="5"/>
  <c r="S26" i="5"/>
  <c r="S27" i="5"/>
  <c r="S28" i="5"/>
  <c r="S29" i="5"/>
  <c r="S32" i="5"/>
  <c r="S22" i="5"/>
  <c r="T5" i="5"/>
  <c r="T6" i="5"/>
  <c r="T9" i="5"/>
  <c r="T10" i="5"/>
  <c r="T11" i="5"/>
  <c r="T12" i="5"/>
  <c r="T13" i="5"/>
  <c r="T14" i="5"/>
  <c r="T15" i="5"/>
  <c r="T16" i="5"/>
  <c r="T17" i="5"/>
  <c r="T18" i="5"/>
  <c r="T19" i="5"/>
  <c r="T4" i="5"/>
  <c r="S5" i="5"/>
  <c r="S6" i="5"/>
  <c r="S7" i="5"/>
  <c r="S8" i="5"/>
  <c r="S9" i="5"/>
  <c r="S10" i="5"/>
  <c r="S12" i="5"/>
  <c r="S13" i="5"/>
  <c r="S14" i="5"/>
  <c r="S15" i="5"/>
  <c r="S16" i="5"/>
  <c r="S17" i="5"/>
  <c r="S18" i="5"/>
  <c r="S19" i="5"/>
  <c r="H41" i="1"/>
  <c r="F66" i="4" l="1"/>
  <c r="G66" i="4"/>
  <c r="D6" i="1"/>
  <c r="D5" i="1"/>
  <c r="B32" i="5"/>
  <c r="B31" i="5"/>
  <c r="B23" i="5"/>
  <c r="B24" i="5"/>
  <c r="B25" i="5"/>
  <c r="S25" i="5" s="1"/>
  <c r="B26" i="5"/>
  <c r="B27" i="5"/>
  <c r="B28" i="5"/>
  <c r="B29" i="5"/>
  <c r="B22" i="5"/>
  <c r="B5" i="5"/>
  <c r="H5" i="5" s="1"/>
  <c r="B6" i="5"/>
  <c r="L6" i="5" s="1"/>
  <c r="B7" i="5"/>
  <c r="K7" i="5" s="1"/>
  <c r="B8" i="5"/>
  <c r="L8" i="5" s="1"/>
  <c r="B9" i="5"/>
  <c r="L9" i="5" s="1"/>
  <c r="B10" i="5"/>
  <c r="K10" i="5" s="1"/>
  <c r="B11" i="5"/>
  <c r="K11" i="5" s="1"/>
  <c r="B12" i="5"/>
  <c r="H12" i="5" s="1"/>
  <c r="B13" i="5"/>
  <c r="H13" i="5" s="1"/>
  <c r="B14" i="5"/>
  <c r="H14" i="5" s="1"/>
  <c r="B15" i="5"/>
  <c r="L15" i="5" s="1"/>
  <c r="B16" i="5"/>
  <c r="H16" i="5" s="1"/>
  <c r="B17" i="5"/>
  <c r="L17" i="5" s="1"/>
  <c r="B18" i="5"/>
  <c r="L18" i="5" s="1"/>
  <c r="B19" i="5"/>
  <c r="K19" i="5" s="1"/>
  <c r="B4" i="5"/>
  <c r="K4" i="5" l="1"/>
  <c r="H7" i="5"/>
  <c r="L14" i="5"/>
  <c r="L10" i="5"/>
  <c r="H10" i="5"/>
  <c r="K9" i="5"/>
  <c r="H9" i="5"/>
  <c r="L13" i="5"/>
  <c r="K13" i="5"/>
  <c r="K5" i="5"/>
  <c r="L7" i="5"/>
  <c r="H8" i="5"/>
  <c r="L5" i="5"/>
  <c r="K14" i="5"/>
  <c r="K8" i="5"/>
  <c r="K6" i="5"/>
  <c r="H6" i="5"/>
  <c r="L12" i="5"/>
  <c r="K12" i="5"/>
  <c r="H4" i="5"/>
  <c r="L4" i="5"/>
  <c r="L16" i="5"/>
  <c r="H17" i="5"/>
  <c r="K17" i="5"/>
  <c r="K16" i="5"/>
  <c r="K18" i="5"/>
  <c r="H18" i="5"/>
  <c r="L19" i="5"/>
  <c r="H19" i="5"/>
  <c r="H15" i="5"/>
  <c r="K15" i="5"/>
  <c r="H11" i="5"/>
  <c r="L11" i="5"/>
  <c r="I61" i="4"/>
  <c r="C74" i="1" l="1"/>
  <c r="C55" i="4" l="1"/>
  <c r="I35" i="5"/>
  <c r="I34" i="5"/>
  <c r="I33" i="5"/>
  <c r="I32" i="5"/>
  <c r="I31" i="5"/>
  <c r="G35" i="5"/>
  <c r="G34" i="5"/>
  <c r="G33" i="5"/>
  <c r="G32" i="5"/>
  <c r="G31" i="5"/>
  <c r="G30" i="5"/>
  <c r="F35" i="5"/>
  <c r="F34" i="5"/>
  <c r="F33" i="5"/>
  <c r="F32" i="5"/>
  <c r="F31" i="5"/>
  <c r="F30" i="5"/>
  <c r="E35" i="5"/>
  <c r="E34" i="5"/>
  <c r="E33" i="5"/>
  <c r="E32" i="5"/>
  <c r="E31" i="5"/>
  <c r="D32" i="5"/>
  <c r="D31" i="5"/>
  <c r="C32" i="5"/>
  <c r="C31" i="5"/>
  <c r="B34" i="5"/>
  <c r="B33" i="5"/>
  <c r="H32" i="5"/>
  <c r="L32" i="5" l="1"/>
  <c r="K32" i="5"/>
  <c r="H31" i="5"/>
  <c r="K31" i="5"/>
  <c r="L31" i="5"/>
  <c r="H11" i="1"/>
  <c r="H46" i="5" l="1"/>
  <c r="H47" i="5"/>
  <c r="H48" i="5"/>
  <c r="H45" i="5"/>
  <c r="B49" i="5"/>
  <c r="C3" i="4" l="1"/>
  <c r="G15" i="9"/>
  <c r="F15" i="9"/>
  <c r="I13" i="9"/>
  <c r="H13" i="9"/>
  <c r="G13" i="9"/>
  <c r="F13" i="9"/>
  <c r="H12" i="9"/>
  <c r="G12" i="9"/>
  <c r="F12" i="9"/>
  <c r="C12" i="9"/>
  <c r="J10" i="9"/>
  <c r="F10" i="9"/>
  <c r="D9" i="9"/>
  <c r="H7" i="9"/>
  <c r="C7" i="9"/>
  <c r="D6" i="9"/>
  <c r="E6" i="9"/>
  <c r="F6" i="9"/>
  <c r="G6" i="9"/>
  <c r="H6" i="9"/>
  <c r="C6" i="9"/>
  <c r="C5" i="9"/>
  <c r="H4" i="9"/>
  <c r="F4" i="9"/>
  <c r="D4" i="9"/>
  <c r="C3" i="9"/>
  <c r="G2" i="9"/>
  <c r="U8" i="11" s="1"/>
  <c r="C2" i="9"/>
  <c r="S6" i="11" s="1"/>
  <c r="C1" i="9"/>
  <c r="S2" i="11" s="1"/>
  <c r="B55" i="4"/>
  <c r="B56" i="4"/>
  <c r="C54" i="4"/>
  <c r="C46" i="4"/>
  <c r="C47" i="4"/>
  <c r="C48" i="4"/>
  <c r="C49" i="4"/>
  <c r="C50" i="4"/>
  <c r="C51" i="4"/>
  <c r="C52" i="4"/>
  <c r="C45" i="4"/>
  <c r="A28" i="4"/>
  <c r="B44" i="4"/>
  <c r="B29" i="4"/>
  <c r="B30" i="4"/>
  <c r="B31" i="4"/>
  <c r="B32" i="4"/>
  <c r="B33" i="4"/>
  <c r="B34" i="4"/>
  <c r="B35" i="4"/>
  <c r="B36" i="4"/>
  <c r="B37" i="4"/>
  <c r="B38" i="4"/>
  <c r="B39" i="4"/>
  <c r="B40" i="4"/>
  <c r="B41" i="4"/>
  <c r="B42" i="4"/>
  <c r="B43" i="4"/>
  <c r="B54" i="4"/>
  <c r="B53" i="4"/>
  <c r="B46" i="4"/>
  <c r="B47" i="4"/>
  <c r="B48" i="4"/>
  <c r="B49" i="4"/>
  <c r="B50" i="4"/>
  <c r="B51" i="4"/>
  <c r="B52" i="4"/>
  <c r="B45" i="4"/>
  <c r="C29" i="4"/>
  <c r="C30" i="4"/>
  <c r="C31" i="4"/>
  <c r="C32" i="4"/>
  <c r="C33" i="4"/>
  <c r="C34" i="4"/>
  <c r="C35" i="4"/>
  <c r="C36" i="4"/>
  <c r="C37" i="4"/>
  <c r="C38" i="4"/>
  <c r="C39" i="4"/>
  <c r="C40" i="4"/>
  <c r="C41" i="4"/>
  <c r="C42" i="4"/>
  <c r="C43" i="4"/>
  <c r="B28" i="4"/>
  <c r="C28" i="4"/>
  <c r="A45" i="4"/>
  <c r="G23" i="4"/>
  <c r="F23" i="4"/>
  <c r="C20" i="4"/>
  <c r="J22" i="4"/>
  <c r="I21" i="4"/>
  <c r="H21" i="4"/>
  <c r="G21" i="4"/>
  <c r="F21" i="4"/>
  <c r="H20" i="4"/>
  <c r="G20" i="4"/>
  <c r="F20" i="4"/>
  <c r="H10" i="4"/>
  <c r="F10" i="4"/>
  <c r="D9" i="4"/>
  <c r="C7" i="4"/>
  <c r="H7" i="4"/>
  <c r="C6" i="4"/>
  <c r="C5" i="4"/>
  <c r="H4" i="4"/>
  <c r="F4" i="4"/>
  <c r="D4" i="4"/>
  <c r="G2" i="4"/>
  <c r="C2" i="4"/>
  <c r="C1" i="4"/>
  <c r="F27" i="1" l="1"/>
  <c r="D27" i="1"/>
  <c r="I30" i="5"/>
  <c r="I23" i="5"/>
  <c r="I24" i="5"/>
  <c r="I25" i="5"/>
  <c r="I26" i="5"/>
  <c r="I27" i="5"/>
  <c r="I28" i="5"/>
  <c r="I29" i="5"/>
  <c r="I22" i="5"/>
  <c r="P24" i="5"/>
  <c r="I20" i="5"/>
  <c r="E30" i="5"/>
  <c r="G23" i="5"/>
  <c r="G24" i="5"/>
  <c r="G25" i="5"/>
  <c r="G26" i="5"/>
  <c r="G27" i="5"/>
  <c r="G28" i="5"/>
  <c r="G29" i="5"/>
  <c r="G22" i="5"/>
  <c r="E23" i="5"/>
  <c r="E24" i="5"/>
  <c r="E25" i="5"/>
  <c r="E26" i="5"/>
  <c r="E27" i="5"/>
  <c r="E28" i="5"/>
  <c r="E29" i="5"/>
  <c r="F23" i="5"/>
  <c r="F24" i="5"/>
  <c r="F25" i="5"/>
  <c r="F26" i="5"/>
  <c r="F27" i="5"/>
  <c r="F28" i="5"/>
  <c r="F29" i="5"/>
  <c r="F22" i="5"/>
  <c r="E22" i="5"/>
  <c r="D23" i="5"/>
  <c r="D24" i="5"/>
  <c r="D25" i="5"/>
  <c r="D26" i="5"/>
  <c r="D27" i="5"/>
  <c r="D28" i="5"/>
  <c r="D29" i="5"/>
  <c r="D22" i="5"/>
  <c r="C23" i="5"/>
  <c r="C24" i="5"/>
  <c r="C25" i="5"/>
  <c r="C26" i="5"/>
  <c r="C27" i="5"/>
  <c r="C28" i="5"/>
  <c r="C29" i="5"/>
  <c r="C22" i="5"/>
  <c r="B30" i="5"/>
  <c r="I5" i="5"/>
  <c r="I6" i="5"/>
  <c r="I7" i="5"/>
  <c r="I8" i="5"/>
  <c r="I9" i="5"/>
  <c r="I10" i="5"/>
  <c r="I11" i="5"/>
  <c r="I12" i="5"/>
  <c r="I13" i="5"/>
  <c r="I14" i="5"/>
  <c r="I15" i="5"/>
  <c r="I16" i="5"/>
  <c r="I17" i="5"/>
  <c r="I18" i="5"/>
  <c r="I19" i="5"/>
  <c r="I4" i="5"/>
  <c r="G5" i="5"/>
  <c r="G6" i="5"/>
  <c r="G7" i="5"/>
  <c r="G8" i="5"/>
  <c r="G9" i="5"/>
  <c r="G10" i="5"/>
  <c r="G11" i="5"/>
  <c r="G12" i="5"/>
  <c r="G13" i="5"/>
  <c r="G14" i="5"/>
  <c r="G15" i="5"/>
  <c r="G16" i="5"/>
  <c r="G17" i="5"/>
  <c r="G18" i="5"/>
  <c r="G19" i="5"/>
  <c r="G20" i="5"/>
  <c r="G4" i="5"/>
  <c r="F5" i="5"/>
  <c r="F6" i="5"/>
  <c r="F7" i="5"/>
  <c r="F8" i="5"/>
  <c r="F9" i="5"/>
  <c r="F10" i="5"/>
  <c r="F11" i="5"/>
  <c r="F12" i="5"/>
  <c r="F13" i="5"/>
  <c r="F14" i="5"/>
  <c r="F15" i="5"/>
  <c r="F16" i="5"/>
  <c r="F17" i="5"/>
  <c r="F18" i="5"/>
  <c r="F19" i="5"/>
  <c r="F20" i="5"/>
  <c r="F4" i="5"/>
  <c r="E5" i="5"/>
  <c r="E6" i="5"/>
  <c r="E7" i="5"/>
  <c r="E8" i="5"/>
  <c r="E9" i="5"/>
  <c r="E10" i="5"/>
  <c r="E11" i="5"/>
  <c r="E12" i="5"/>
  <c r="E13" i="5"/>
  <c r="E14" i="5"/>
  <c r="E15" i="5"/>
  <c r="E16" i="5"/>
  <c r="E17" i="5"/>
  <c r="E18" i="5"/>
  <c r="E19" i="5"/>
  <c r="E20" i="5"/>
  <c r="E4" i="5"/>
  <c r="D5" i="5"/>
  <c r="D6" i="5"/>
  <c r="D7" i="5"/>
  <c r="D8" i="5"/>
  <c r="D9" i="5"/>
  <c r="D10" i="5"/>
  <c r="D11" i="5"/>
  <c r="D12" i="5"/>
  <c r="D13" i="5"/>
  <c r="D14" i="5"/>
  <c r="D15" i="5"/>
  <c r="D16" i="5"/>
  <c r="D17" i="5"/>
  <c r="D18" i="5"/>
  <c r="D19" i="5"/>
  <c r="D4" i="5"/>
  <c r="C5" i="5"/>
  <c r="C6" i="5"/>
  <c r="C7" i="5"/>
  <c r="C8" i="5"/>
  <c r="C9" i="5"/>
  <c r="C10" i="5"/>
  <c r="C11" i="5"/>
  <c r="C12" i="5"/>
  <c r="C13" i="5"/>
  <c r="C14" i="5"/>
  <c r="C15" i="5"/>
  <c r="C16" i="5"/>
  <c r="C17" i="5"/>
  <c r="C18" i="5"/>
  <c r="C19" i="5"/>
  <c r="C4" i="5"/>
  <c r="B20" i="5"/>
  <c r="H12" i="1"/>
  <c r="D77" i="1"/>
  <c r="D33" i="5" s="1"/>
  <c r="C77" i="1"/>
  <c r="D74" i="1"/>
  <c r="D30" i="5" s="1"/>
  <c r="C53" i="4"/>
  <c r="D63" i="1"/>
  <c r="C63" i="1"/>
  <c r="C44" i="4" s="1"/>
  <c r="H28" i="5" l="1"/>
  <c r="L28" i="5"/>
  <c r="L22" i="5"/>
  <c r="H22" i="5"/>
  <c r="H27" i="5"/>
  <c r="L27" i="5"/>
  <c r="H29" i="5"/>
  <c r="L29" i="5"/>
  <c r="H26" i="5"/>
  <c r="L26" i="5"/>
  <c r="L23" i="5"/>
  <c r="H23" i="5"/>
  <c r="L25" i="5"/>
  <c r="H25" i="5"/>
  <c r="L24" i="5"/>
  <c r="H24" i="5"/>
  <c r="C56" i="4"/>
  <c r="C33" i="5"/>
  <c r="D78" i="1"/>
  <c r="D34" i="5" s="1"/>
  <c r="D79" i="1"/>
  <c r="D35" i="5" s="1"/>
  <c r="D20" i="5"/>
  <c r="B52" i="5"/>
  <c r="K24" i="5"/>
  <c r="K29" i="5"/>
  <c r="C21" i="4"/>
  <c r="C13" i="9"/>
  <c r="Q38" i="5"/>
  <c r="D10" i="4"/>
  <c r="D10" i="9"/>
  <c r="H9" i="4"/>
  <c r="Q39" i="5"/>
  <c r="H10" i="9"/>
  <c r="J21" i="4"/>
  <c r="J13" i="9"/>
  <c r="C30" i="5"/>
  <c r="C20" i="5"/>
  <c r="K23" i="5"/>
  <c r="K22" i="5"/>
  <c r="K26" i="5"/>
  <c r="K25" i="5"/>
  <c r="K28" i="5"/>
  <c r="K27" i="5"/>
  <c r="C79" i="1"/>
  <c r="C78" i="1"/>
  <c r="C34" i="5" s="1"/>
  <c r="N39" i="5" l="1"/>
  <c r="B48" i="5" l="1"/>
  <c r="B46" i="5" l="1"/>
  <c r="C39" i="5" l="1"/>
  <c r="D13" i="9"/>
  <c r="D16" i="9"/>
  <c r="D15" i="9"/>
  <c r="H14" i="9"/>
  <c r="F14" i="9"/>
  <c r="D14" i="9"/>
  <c r="E19" i="9"/>
  <c r="C15" i="9"/>
  <c r="K63" i="1" l="1"/>
  <c r="J63" i="1" s="1"/>
  <c r="J60" i="1"/>
  <c r="K58" i="1"/>
  <c r="J52" i="1"/>
  <c r="K50" i="1"/>
  <c r="J50" i="1" s="1"/>
  <c r="K48" i="1"/>
  <c r="K60" i="1"/>
  <c r="K54" i="1"/>
  <c r="J54" i="1" s="1"/>
  <c r="H3" i="1" l="1"/>
  <c r="P22" i="5"/>
  <c r="N41" i="5"/>
  <c r="E36" i="5"/>
  <c r="L34" i="5"/>
  <c r="E62" i="4"/>
  <c r="E27" i="4"/>
  <c r="B57" i="4"/>
  <c r="D27" i="4"/>
  <c r="A46" i="4"/>
  <c r="A47" i="4"/>
  <c r="A48" i="4"/>
  <c r="A49" i="4"/>
  <c r="A50" i="4"/>
  <c r="A51" i="4"/>
  <c r="A52" i="4"/>
  <c r="A53" i="4"/>
  <c r="A54" i="4"/>
  <c r="A55" i="4"/>
  <c r="A56" i="4"/>
  <c r="B58" i="4"/>
  <c r="B27" i="4"/>
  <c r="C23" i="4"/>
  <c r="C18" i="4"/>
  <c r="A1" i="5"/>
  <c r="B1" i="5"/>
  <c r="C1" i="5"/>
  <c r="G1" i="5"/>
  <c r="B2" i="5"/>
  <c r="C2" i="5"/>
  <c r="D2" i="5"/>
  <c r="E2" i="5"/>
  <c r="F2" i="5"/>
  <c r="G2" i="5"/>
  <c r="I2" i="5"/>
  <c r="M18" i="5"/>
  <c r="N18" i="5" s="1"/>
  <c r="E42" i="4" s="1"/>
  <c r="B36" i="5"/>
  <c r="G36" i="5"/>
  <c r="I36" i="5"/>
  <c r="B38" i="5"/>
  <c r="C38" i="5"/>
  <c r="B39" i="5"/>
  <c r="D39" i="5"/>
  <c r="E39" i="5"/>
  <c r="F39" i="5"/>
  <c r="G39" i="5"/>
  <c r="I39" i="5"/>
  <c r="F36" i="5"/>
  <c r="E61" i="4" l="1"/>
  <c r="E18" i="9"/>
  <c r="C57" i="4"/>
  <c r="M13" i="5"/>
  <c r="N13" i="5" s="1"/>
  <c r="E37" i="4" s="1"/>
  <c r="M32" i="5"/>
  <c r="M9" i="5"/>
  <c r="D33" i="4" s="1"/>
  <c r="M25" i="5"/>
  <c r="M17" i="5"/>
  <c r="D41" i="4" s="1"/>
  <c r="M15" i="5"/>
  <c r="N15" i="5" s="1"/>
  <c r="E39" i="4" s="1"/>
  <c r="M4" i="5"/>
  <c r="M28" i="5"/>
  <c r="D51" i="4" s="1"/>
  <c r="M24" i="5"/>
  <c r="M6" i="5"/>
  <c r="M27" i="5"/>
  <c r="D50" i="4" s="1"/>
  <c r="M10" i="5"/>
  <c r="N10" i="5" s="1"/>
  <c r="E34" i="4" s="1"/>
  <c r="M16" i="5"/>
  <c r="O16" i="5" s="1"/>
  <c r="M22" i="5"/>
  <c r="O22" i="5" s="1"/>
  <c r="M14" i="5"/>
  <c r="N14" i="5" s="1"/>
  <c r="E38" i="4" s="1"/>
  <c r="M12" i="5"/>
  <c r="D36" i="4" s="1"/>
  <c r="M7" i="5"/>
  <c r="T7" i="5" s="1"/>
  <c r="M5" i="5"/>
  <c r="O5" i="5" s="1"/>
  <c r="M31" i="5"/>
  <c r="S31" i="5" s="1"/>
  <c r="S33" i="5" s="1"/>
  <c r="M29" i="5"/>
  <c r="D52" i="4" s="1"/>
  <c r="M8" i="5"/>
  <c r="T8" i="5" s="1"/>
  <c r="D42" i="4"/>
  <c r="C58" i="4"/>
  <c r="M19" i="5"/>
  <c r="M11" i="5"/>
  <c r="D36" i="5"/>
  <c r="M23" i="5"/>
  <c r="O23" i="5" s="1"/>
  <c r="M26" i="5"/>
  <c r="O18" i="5"/>
  <c r="O11" i="5" l="1"/>
  <c r="S11" i="5"/>
  <c r="T20" i="5"/>
  <c r="N4" i="5"/>
  <c r="E28" i="4" s="1"/>
  <c r="S4" i="5"/>
  <c r="S20" i="5" s="1"/>
  <c r="S35" i="5" s="1"/>
  <c r="D55" i="4"/>
  <c r="T32" i="5"/>
  <c r="T33" i="5" s="1"/>
  <c r="T35" i="5" s="1"/>
  <c r="D48" i="4"/>
  <c r="T25" i="5"/>
  <c r="T30" i="5" s="1"/>
  <c r="N24" i="5"/>
  <c r="E47" i="4" s="1"/>
  <c r="S24" i="5"/>
  <c r="S30" i="5" s="1"/>
  <c r="N6" i="5"/>
  <c r="E30" i="4" s="1"/>
  <c r="O9" i="5"/>
  <c r="O32" i="5"/>
  <c r="O13" i="5"/>
  <c r="D37" i="4"/>
  <c r="O24" i="5"/>
  <c r="N32" i="5"/>
  <c r="O17" i="5"/>
  <c r="O28" i="5"/>
  <c r="O25" i="5"/>
  <c r="N28" i="5"/>
  <c r="E51" i="4" s="1"/>
  <c r="D47" i="4"/>
  <c r="D39" i="4"/>
  <c r="N25" i="5"/>
  <c r="E48" i="4" s="1"/>
  <c r="D40" i="4"/>
  <c r="O15" i="5"/>
  <c r="O6" i="5"/>
  <c r="O10" i="5"/>
  <c r="N22" i="5"/>
  <c r="D30" i="4"/>
  <c r="O4" i="5"/>
  <c r="N9" i="5"/>
  <c r="N29" i="5"/>
  <c r="D28" i="4"/>
  <c r="D38" i="4"/>
  <c r="O27" i="5"/>
  <c r="D45" i="4"/>
  <c r="N27" i="5"/>
  <c r="E50" i="4" s="1"/>
  <c r="N5" i="5"/>
  <c r="N17" i="5"/>
  <c r="E41" i="4" s="1"/>
  <c r="N11" i="5"/>
  <c r="N16" i="5"/>
  <c r="E40" i="4" s="1"/>
  <c r="O29" i="5"/>
  <c r="D34" i="4"/>
  <c r="D46" i="4"/>
  <c r="N31" i="5"/>
  <c r="D54" i="4"/>
  <c r="M33" i="5"/>
  <c r="O12" i="5"/>
  <c r="O14" i="5"/>
  <c r="N12" i="5"/>
  <c r="E36" i="4" s="1"/>
  <c r="D29" i="4"/>
  <c r="N23" i="5"/>
  <c r="E46" i="4" s="1"/>
  <c r="N8" i="5"/>
  <c r="D32" i="4"/>
  <c r="O7" i="5"/>
  <c r="D31" i="4"/>
  <c r="O31" i="5"/>
  <c r="D35" i="4"/>
  <c r="N7" i="5"/>
  <c r="O8" i="5"/>
  <c r="C36" i="5"/>
  <c r="O19" i="5"/>
  <c r="D43" i="4"/>
  <c r="N19" i="5"/>
  <c r="E43" i="4" s="1"/>
  <c r="M20" i="5"/>
  <c r="D44" i="4" s="1"/>
  <c r="O26" i="5"/>
  <c r="N26" i="5"/>
  <c r="E49" i="4" s="1"/>
  <c r="D49" i="4"/>
  <c r="M30" i="5"/>
  <c r="M38" i="5" l="1"/>
  <c r="E52" i="4"/>
  <c r="E54" i="4"/>
  <c r="E29" i="4"/>
  <c r="E55" i="4"/>
  <c r="E32" i="4"/>
  <c r="E35" i="4"/>
  <c r="O33" i="5"/>
  <c r="E45" i="4"/>
  <c r="N20" i="5"/>
  <c r="Q20" i="5"/>
  <c r="E31" i="4"/>
  <c r="E33" i="4"/>
  <c r="O30" i="5"/>
  <c r="D56" i="4"/>
  <c r="N33" i="5"/>
  <c r="E56" i="4" s="1"/>
  <c r="O20" i="5"/>
  <c r="Q46" i="5" s="1"/>
  <c r="D57" i="4"/>
  <c r="D53" i="4"/>
  <c r="N30" i="5"/>
  <c r="M34" i="5"/>
  <c r="Q34" i="5" s="1"/>
  <c r="E57" i="4" l="1"/>
  <c r="E44" i="4"/>
  <c r="O34" i="5"/>
  <c r="Q49" i="5" s="1"/>
  <c r="Q50" i="5" s="1"/>
  <c r="Q47" i="5"/>
  <c r="E53" i="4"/>
  <c r="N34" i="5"/>
  <c r="Q35" i="5" s="1"/>
  <c r="M40" i="5" l="1"/>
  <c r="M42" i="5" s="1"/>
  <c r="Q42" i="5" s="1"/>
  <c r="Q40" i="5" l="1"/>
  <c r="R40" i="5" s="1"/>
  <c r="N38" i="5"/>
  <c r="E58" i="4" s="1"/>
  <c r="D58" i="4"/>
  <c r="C24" i="4" l="1"/>
  <c r="C16" i="9"/>
  <c r="H20" i="9"/>
  <c r="N40" i="5"/>
  <c r="N42" i="5" s="1"/>
  <c r="E63" i="4" s="1"/>
  <c r="E20" i="9" l="1"/>
  <c r="B47" i="5"/>
  <c r="A7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Jamie Cough</author>
  </authors>
  <commentList>
    <comment ref="L2" authorId="0" shapeId="0" xr:uid="{00000000-0006-0000-0100-000001000000}">
      <text>
        <r>
          <rPr>
            <b/>
            <sz val="9"/>
            <color indexed="81"/>
            <rFont val="Tahoma"/>
            <family val="2"/>
          </rPr>
          <t>NOTE Yellow  is Default-changes to RED when NOT the corporate default</t>
        </r>
        <r>
          <rPr>
            <sz val="9"/>
            <color indexed="81"/>
            <rFont val="Tahoma"/>
            <family val="2"/>
          </rPr>
          <t xml:space="preserve">
</t>
        </r>
      </text>
    </comment>
    <comment ref="Q20" authorId="0" shapeId="0" xr:uid="{00000000-0006-0000-0100-000003000000}">
      <text>
        <r>
          <rPr>
            <b/>
            <sz val="9"/>
            <color indexed="81"/>
            <rFont val="Tahoma"/>
            <family val="2"/>
          </rPr>
          <t>NOTE this is the total Commercial Amps, and if multiple meters it does not reflect just 
the CT loads</t>
        </r>
        <r>
          <rPr>
            <sz val="9"/>
            <color indexed="81"/>
            <rFont val="Tahoma"/>
            <family val="2"/>
          </rPr>
          <t xml:space="preserve">
</t>
        </r>
      </text>
    </comment>
    <comment ref="S20" authorId="0" shapeId="0" xr:uid="{740F415A-40CA-4262-B204-54F7070A1231}">
      <text>
        <r>
          <rPr>
            <b/>
            <sz val="9"/>
            <color indexed="81"/>
            <rFont val="Tahoma"/>
            <family val="2"/>
          </rPr>
          <t>Total Commercial AC Loads</t>
        </r>
        <r>
          <rPr>
            <sz val="9"/>
            <color indexed="81"/>
            <rFont val="Tahoma"/>
            <family val="2"/>
          </rPr>
          <t xml:space="preserve">
</t>
        </r>
      </text>
    </comment>
    <comment ref="T20" authorId="0" shapeId="0" xr:uid="{7793929C-96DD-4E54-9483-0D3AD819EEDF}">
      <text>
        <r>
          <rPr>
            <b/>
            <sz val="9"/>
            <color indexed="81"/>
            <rFont val="Tahoma"/>
            <family val="2"/>
          </rPr>
          <t>Total Commercial Heat Pump Loads</t>
        </r>
        <r>
          <rPr>
            <sz val="9"/>
            <color indexed="81"/>
            <rFont val="Tahoma"/>
            <family val="2"/>
          </rPr>
          <t xml:space="preserve">
</t>
        </r>
      </text>
    </comment>
    <comment ref="S33" authorId="0" shapeId="0" xr:uid="{DEB4B92C-EEED-4522-972D-2E4C7D8DEEB4}">
      <text>
        <r>
          <rPr>
            <b/>
            <sz val="9"/>
            <color indexed="81"/>
            <rFont val="Tahoma"/>
            <family val="2"/>
          </rPr>
          <t>Total Residential AC Loads</t>
        </r>
        <r>
          <rPr>
            <sz val="9"/>
            <color indexed="81"/>
            <rFont val="Tahoma"/>
            <family val="2"/>
          </rPr>
          <t xml:space="preserve">
</t>
        </r>
      </text>
    </comment>
    <comment ref="T33" authorId="0" shapeId="0" xr:uid="{3FBF4AEF-CFCD-4388-8465-2618493C474F}">
      <text>
        <r>
          <rPr>
            <b/>
            <sz val="9"/>
            <color indexed="81"/>
            <rFont val="Tahoma"/>
            <family val="2"/>
          </rPr>
          <t>Total Residential Heat Pump Loads</t>
        </r>
        <r>
          <rPr>
            <sz val="9"/>
            <color indexed="81"/>
            <rFont val="Tahoma"/>
            <family val="2"/>
          </rPr>
          <t xml:space="preserve">
</t>
        </r>
      </text>
    </comment>
    <comment ref="Q34" authorId="0" shapeId="0" xr:uid="{00000000-0006-0000-0100-000002000000}">
      <text>
        <r>
          <rPr>
            <b/>
            <sz val="9"/>
            <color indexed="81"/>
            <rFont val="Tahoma"/>
            <family val="2"/>
          </rPr>
          <t>NOTE this is the total RESIDENTIAL 
Amps, and if multiple meters it does not reflect just 
the CT loads</t>
        </r>
        <r>
          <rPr>
            <sz val="9"/>
            <color indexed="81"/>
            <rFont val="Tahoma"/>
            <family val="2"/>
          </rPr>
          <t xml:space="preserve">
</t>
        </r>
      </text>
    </comment>
    <comment ref="S35" authorId="0" shapeId="0" xr:uid="{F4209F6B-6256-4E87-8AB5-0A84985E3543}">
      <text>
        <r>
          <rPr>
            <b/>
            <sz val="9"/>
            <color indexed="81"/>
            <rFont val="Tahoma"/>
            <family val="2"/>
          </rPr>
          <t xml:space="preserve">Total AC Loads
</t>
        </r>
        <r>
          <rPr>
            <sz val="9"/>
            <color indexed="81"/>
            <rFont val="Tahoma"/>
            <family val="2"/>
          </rPr>
          <t xml:space="preserve">
</t>
        </r>
      </text>
    </comment>
    <comment ref="T35" authorId="0" shapeId="0" xr:uid="{AC648645-99D4-41CC-BA51-9DBB4B672896}">
      <text>
        <r>
          <rPr>
            <b/>
            <sz val="9"/>
            <color indexed="81"/>
            <rFont val="Tahoma"/>
            <family val="2"/>
          </rPr>
          <t>Total Heat Pump Loads</t>
        </r>
      </text>
    </comment>
    <comment ref="Q40" authorId="0" shapeId="0" xr:uid="{00000000-0006-0000-0100-000004000000}">
      <text>
        <r>
          <rPr>
            <b/>
            <sz val="9"/>
            <color indexed="81"/>
            <rFont val="Tahoma"/>
            <family val="2"/>
          </rPr>
          <t>NOTE this is the total load, and if multiple meters it does not reflect just 
the CT loads</t>
        </r>
        <r>
          <rPr>
            <sz val="9"/>
            <color indexed="81"/>
            <rFont val="Tahoma"/>
            <family val="2"/>
          </rPr>
          <t xml:space="preserve">
</t>
        </r>
      </text>
    </comment>
  </commentList>
</comments>
</file>

<file path=xl/sharedStrings.xml><?xml version="1.0" encoding="utf-8"?>
<sst xmlns="http://schemas.openxmlformats.org/spreadsheetml/2006/main" count="2104" uniqueCount="1001">
  <si>
    <t>Preliminary Information for Permanent Electric Service</t>
  </si>
  <si>
    <t xml:space="preserve"> </t>
  </si>
  <si>
    <t>Return to:</t>
  </si>
  <si>
    <t>Central Maine Power Company</t>
  </si>
  <si>
    <t>Attention:</t>
  </si>
  <si>
    <t>Jamie Cough</t>
  </si>
  <si>
    <t>Tel#</t>
  </si>
  <si>
    <t>Email Address</t>
  </si>
  <si>
    <t>I</t>
  </si>
  <si>
    <t>GENERAL INFORMATION:</t>
  </si>
  <si>
    <t>SERVICE ADDRESS:</t>
  </si>
  <si>
    <t>SAP Notification</t>
  </si>
  <si>
    <t>Office:</t>
  </si>
  <si>
    <t>Cell:</t>
  </si>
  <si>
    <t>Other:</t>
  </si>
  <si>
    <t>SQ.FT.</t>
  </si>
  <si>
    <t>II</t>
  </si>
  <si>
    <t>SITE LAYOUT:</t>
  </si>
  <si>
    <t>Attached:</t>
  </si>
  <si>
    <t>Temporary:</t>
  </si>
  <si>
    <t>ENTRANCE SWITCH:</t>
  </si>
  <si>
    <t>Volts:</t>
  </si>
  <si>
    <t>AMPS</t>
  </si>
  <si>
    <t xml:space="preserve">WIRE </t>
  </si>
  <si>
    <t xml:space="preserve"> PHASE </t>
  </si>
  <si>
    <t>TYPE OF SERVICE:</t>
  </si>
  <si>
    <t>Secondary</t>
  </si>
  <si>
    <t>Underground</t>
  </si>
  <si>
    <t>TRANSFORMER:</t>
  </si>
  <si>
    <t>Type</t>
  </si>
  <si>
    <t xml:space="preserve">METERING REQUIRED:  </t>
  </si>
  <si>
    <t>Metering Type (Pri/Sec)</t>
  </si>
  <si>
    <t>Note if multiple metering, indicate largest meter (eg 400 amp)</t>
  </si>
  <si>
    <t>III</t>
  </si>
  <si>
    <t>amps</t>
  </si>
  <si>
    <t>volts</t>
  </si>
  <si>
    <t>hrs/week</t>
  </si>
  <si>
    <t>Comments</t>
  </si>
  <si>
    <t>Lighting</t>
  </si>
  <si>
    <t>Completed by</t>
  </si>
  <si>
    <t>Diversification</t>
  </si>
  <si>
    <t>Weeks per Yr for KWH Calcs</t>
  </si>
  <si>
    <t>Tel</t>
  </si>
  <si>
    <t>Fax</t>
  </si>
  <si>
    <t>Email</t>
  </si>
  <si>
    <t>Computer</t>
  </si>
  <si>
    <t>Cooking Loads</t>
  </si>
  <si>
    <t>Laundry</t>
  </si>
  <si>
    <t>Receptacles</t>
  </si>
  <si>
    <t>Phase</t>
  </si>
  <si>
    <t>Refrigeration</t>
  </si>
  <si>
    <t>Primary</t>
  </si>
  <si>
    <t>Overhead</t>
  </si>
  <si>
    <t>Transformer Type</t>
  </si>
  <si>
    <t># Conductors</t>
  </si>
  <si>
    <t>Not Applicable</t>
  </si>
  <si>
    <t>x</t>
  </si>
  <si>
    <t>ESA</t>
  </si>
  <si>
    <t>CUSTOMER NAME:</t>
  </si>
  <si>
    <t>Phone Number:</t>
  </si>
  <si>
    <t>ELEC. CONTRACTOR:</t>
  </si>
  <si>
    <t>OTHER CONTACT:</t>
  </si>
  <si>
    <t>BLDG. USED FOR:</t>
  </si>
  <si>
    <t>SERVICE TYPE:</t>
  </si>
  <si>
    <t>SERVICE:</t>
  </si>
  <si>
    <t>New/Upgrade/Relocation</t>
  </si>
  <si>
    <t>Upgrade</t>
  </si>
  <si>
    <t>New</t>
  </si>
  <si>
    <t>MAIN DISCONNECT:</t>
  </si>
  <si>
    <t>Engineering</t>
  </si>
  <si>
    <t>Relocation</t>
  </si>
  <si>
    <t># TRANSFORMERS:</t>
  </si>
  <si>
    <t>INSTALL TRANSFORMER:</t>
  </si>
  <si>
    <t>Metering</t>
  </si>
  <si>
    <t>METERING INSTALLED BY:</t>
  </si>
  <si>
    <t>Service Center</t>
  </si>
  <si>
    <t>METER TYPE</t>
  </si>
  <si>
    <t>kWh</t>
  </si>
  <si>
    <t>kW</t>
  </si>
  <si>
    <t>kVARD</t>
  </si>
  <si>
    <t>Self Contained  or CT Metered?</t>
  </si>
  <si>
    <t xml:space="preserve">CT LOCATION: </t>
  </si>
  <si>
    <t xml:space="preserve">Portland </t>
  </si>
  <si>
    <t>Alfred</t>
  </si>
  <si>
    <t>Augusta</t>
  </si>
  <si>
    <t>Belfast</t>
  </si>
  <si>
    <t>Brunswick</t>
  </si>
  <si>
    <t>Dover</t>
  </si>
  <si>
    <t>Self Contained</t>
  </si>
  <si>
    <t>Fairfield</t>
  </si>
  <si>
    <t>Farmington</t>
  </si>
  <si>
    <t xml:space="preserve">Lewiston </t>
  </si>
  <si>
    <t>Rockland</t>
  </si>
  <si>
    <t>Skowhegan</t>
  </si>
  <si>
    <t>SUBTOTAL APT-HEAT</t>
  </si>
  <si>
    <t>SUBTOTAL APT-NON Heat</t>
  </si>
  <si>
    <t>Subtotal Apartments-Non Heat</t>
  </si>
  <si>
    <t>Subtotal Commercial and  Common</t>
  </si>
  <si>
    <t>Subtotal Apartments-Heat and A/C</t>
  </si>
  <si>
    <t>WILL FOLLOW:</t>
  </si>
  <si>
    <t>PERMANENT:</t>
  </si>
  <si>
    <t>Overhead XFMR</t>
  </si>
  <si>
    <t>Padmount XFMR</t>
  </si>
  <si>
    <r>
      <rPr>
        <b/>
        <sz val="10"/>
        <rFont val="Arial"/>
        <family val="2"/>
      </rPr>
      <t>New</t>
    </r>
    <r>
      <rPr>
        <b/>
        <sz val="8"/>
        <rFont val="Arial"/>
        <family val="2"/>
      </rPr>
      <t xml:space="preserve"> Connected Load KW</t>
    </r>
  </si>
  <si>
    <t>NEC Projected KW if Available</t>
  </si>
  <si>
    <t>PROJECTED LOADS:</t>
  </si>
  <si>
    <t>KW New Diversified</t>
  </si>
  <si>
    <t>Future Loads</t>
  </si>
  <si>
    <t>Multiple Unit Diversity</t>
  </si>
  <si>
    <t>2-4 Units</t>
  </si>
  <si>
    <t>5-9 Units</t>
  </si>
  <si>
    <t>10-14 Units</t>
  </si>
  <si>
    <t>15-19 Units</t>
  </si>
  <si>
    <t>25-29 Units</t>
  </si>
  <si>
    <t>30-34 Units</t>
  </si>
  <si>
    <t>40-49 Units</t>
  </si>
  <si>
    <t>50+ Units</t>
  </si>
  <si>
    <t>20-24 Units</t>
  </si>
  <si>
    <t>KVA Diversified NEW</t>
  </si>
  <si>
    <t>KWHrs/Yr Added</t>
  </si>
  <si>
    <t>SIC Code</t>
  </si>
  <si>
    <t>Customer Rate</t>
  </si>
  <si>
    <t>Rate Description</t>
  </si>
  <si>
    <t>Rate Code</t>
  </si>
  <si>
    <t>Voltage</t>
  </si>
  <si>
    <t>Watts/SqFt</t>
  </si>
  <si>
    <t>Total New Connected Load</t>
  </si>
  <si>
    <t>Expected Demand on This Transformer from THIS customer</t>
  </si>
  <si>
    <t xml:space="preserve">A/C </t>
  </si>
  <si>
    <t>Estimated KWH cost incl demand</t>
  </si>
  <si>
    <t>Service Centers</t>
  </si>
  <si>
    <t>New Connected Load KW</t>
  </si>
  <si>
    <t>Commercial Loads</t>
  </si>
  <si>
    <t>Residential Loads</t>
  </si>
  <si>
    <t>Additional Comments by ESA</t>
  </si>
  <si>
    <t>KVA</t>
  </si>
  <si>
    <t>Meter Type</t>
  </si>
  <si>
    <t>CTs in Pad</t>
  </si>
  <si>
    <t>CTs in Cabinet</t>
  </si>
  <si>
    <t>Meter Type and Location</t>
  </si>
  <si>
    <t>METER LOAD  on the CTs (AMPS)</t>
  </si>
  <si>
    <t>Is Full Reduncancy of Service Rquired?</t>
  </si>
  <si>
    <t>No</t>
  </si>
  <si>
    <t>Power Factor</t>
  </si>
  <si>
    <t>Disconnect AMPS</t>
  </si>
  <si>
    <t>From Customer</t>
  </si>
  <si>
    <t>From ESA</t>
  </si>
  <si>
    <t>LOAD DATA Summary</t>
  </si>
  <si>
    <r>
      <rPr>
        <b/>
        <sz val="10"/>
        <color indexed="10"/>
        <rFont val="Arial"/>
        <family val="2"/>
      </rPr>
      <t xml:space="preserve">Existing </t>
    </r>
    <r>
      <rPr>
        <b/>
        <sz val="10"/>
        <rFont val="Arial"/>
        <family val="2"/>
      </rPr>
      <t>Demand from THIS Customer to be added to the Transformer Load</t>
    </r>
  </si>
  <si>
    <r>
      <rPr>
        <b/>
        <sz val="10"/>
        <color indexed="10"/>
        <rFont val="Arial"/>
        <family val="2"/>
      </rPr>
      <t xml:space="preserve">Existing </t>
    </r>
    <r>
      <rPr>
        <b/>
        <sz val="10"/>
        <rFont val="Arial"/>
        <family val="2"/>
      </rPr>
      <t xml:space="preserve">Demand from Other Customers served by the Transformer </t>
    </r>
  </si>
  <si>
    <r>
      <rPr>
        <b/>
        <sz val="10"/>
        <color indexed="10"/>
        <rFont val="Arial"/>
        <family val="2"/>
      </rPr>
      <t xml:space="preserve">Total Expected </t>
    </r>
    <r>
      <rPr>
        <b/>
        <sz val="10"/>
        <rFont val="Arial"/>
        <family val="2"/>
      </rPr>
      <t xml:space="preserve">Demand on This Transformer </t>
    </r>
  </si>
  <si>
    <t>Division Meter</t>
  </si>
  <si>
    <t>Meter Installed By:</t>
  </si>
  <si>
    <t>Service Center and Division Meter</t>
  </si>
  <si>
    <t xml:space="preserve">Total NO. OF METERS  </t>
  </si>
  <si>
    <t>AC Loads KW</t>
  </si>
  <si>
    <t>Heat Loads KW</t>
  </si>
  <si>
    <t>Total Projected NEW Loads taking only Peak A/C or Peak Heat</t>
  </si>
  <si>
    <t>weeks/yr</t>
  </si>
  <si>
    <t>City/Town:</t>
  </si>
  <si>
    <t>Service Center:</t>
  </si>
  <si>
    <r>
      <rPr>
        <b/>
        <sz val="8"/>
        <rFont val="Arial"/>
        <family val="2"/>
      </rPr>
      <t>Diversification</t>
    </r>
    <r>
      <rPr>
        <b/>
        <sz val="10"/>
        <rFont val="Arial"/>
        <family val="2"/>
      </rPr>
      <t xml:space="preserve"> Factor (note corporate defaults are loaded)</t>
    </r>
  </si>
  <si>
    <t>CU</t>
  </si>
  <si>
    <t>OHXMR 1P 10K 7.2/12.4Y 120/240 CON E EF</t>
  </si>
  <si>
    <t>OHXMR 1P 25K 12.4GRDY/7.2 277 CON E EF</t>
  </si>
  <si>
    <t>OHXMR 1P 25K 34.5GRDY/19.9 139/277C E EF</t>
  </si>
  <si>
    <t>OHXMR 1P 25K 34.5/19.9 120/240 CON E EF</t>
  </si>
  <si>
    <t>OHXMR 1P 25K 7.2/12.4Y 120/240 CON E EF</t>
  </si>
  <si>
    <t>OHXMR 1P 50K 7.2/12.4Y 120/240 CON E EF</t>
  </si>
  <si>
    <t>OHXMR 1P 50K 12.4/7.2 277 CON E EF</t>
  </si>
  <si>
    <t xml:space="preserve">D865847E </t>
  </si>
  <si>
    <t>PADXMR 3P 75K 12GY/7.2 480Y/277P FT NT E</t>
  </si>
  <si>
    <t xml:space="preserve">D865843E </t>
  </si>
  <si>
    <t>PADXMR 3P 75K 12GY/7.2 208Y/120P FT NT E</t>
  </si>
  <si>
    <t>OHXMR 1P 100K 12.4G/7.2 277 CON E EF</t>
  </si>
  <si>
    <t>OHXMR 1P 100K 34.5Y/19.9 139 X 277C E EF</t>
  </si>
  <si>
    <t xml:space="preserve">D866043E </t>
  </si>
  <si>
    <t>PADXMR 3P 150K 12GY/7.2 208Y/120P F NT E</t>
  </si>
  <si>
    <t xml:space="preserve">D866047E </t>
  </si>
  <si>
    <t xml:space="preserve">D866084E </t>
  </si>
  <si>
    <t>PADXMR 3P 150K 34.5Y/19.9 208Y/120C FT E</t>
  </si>
  <si>
    <t>OHXMR 1P 167K 12.4/7.2 277 CON E EF</t>
  </si>
  <si>
    <t xml:space="preserve">D866243E </t>
  </si>
  <si>
    <t>PADXMR 3P 300K 12GY/7.2 208Y/120P F NT E</t>
  </si>
  <si>
    <t xml:space="preserve">D866247E </t>
  </si>
  <si>
    <t>PADXMR 3P 300K 12GY/7.2 480Y/277P F NT E</t>
  </si>
  <si>
    <t xml:space="preserve">D866288E </t>
  </si>
  <si>
    <t>PADXMR 3P 300K 34.5GY/19.9 480Y/277C E</t>
  </si>
  <si>
    <t xml:space="preserve">D866344E </t>
  </si>
  <si>
    <t>PADXMR 3P 500K 12.4 208Y/120 PRO FT E EF</t>
  </si>
  <si>
    <t xml:space="preserve">D866388E </t>
  </si>
  <si>
    <t>PADXMR 3P 500K 34.5/19.9 480Y/277C FT E</t>
  </si>
  <si>
    <t xml:space="preserve">D866348E </t>
  </si>
  <si>
    <t>PADXMR 3P 500K 12.4 480/277PRO FT E EF</t>
  </si>
  <si>
    <t xml:space="preserve">D866544E </t>
  </si>
  <si>
    <t>PADXMR 3P 1000K 12GRDY 208Y/120P FT E</t>
  </si>
  <si>
    <t xml:space="preserve">D866548E </t>
  </si>
  <si>
    <t>PADXMR 3P 1000K 12.4 480Y/277PRO FT E</t>
  </si>
  <si>
    <t xml:space="preserve">D866587E </t>
  </si>
  <si>
    <t>PADXMR 3P 1000K 34.5 480Y/277 CON LF E E</t>
  </si>
  <si>
    <t xml:space="preserve">D866647E </t>
  </si>
  <si>
    <t>PADXMR 3P 1500K 12.4 480Y/277CON FT E EF</t>
  </si>
  <si>
    <t xml:space="preserve">D866687E </t>
  </si>
  <si>
    <t>PADXMR 3P 1500K 34.5 480Y/277CON LF E EF</t>
  </si>
  <si>
    <t xml:space="preserve">D866747E </t>
  </si>
  <si>
    <t>PADXMR 3P 2000K 12.4 480Y/277 C LF E E</t>
  </si>
  <si>
    <t xml:space="preserve">D866787E </t>
  </si>
  <si>
    <t>PADXMR 3P 2000K 34.5 480Y/277C LF E E</t>
  </si>
  <si>
    <t xml:space="preserve">D866847E </t>
  </si>
  <si>
    <t>PADXMR 3P 2500K 12.4 TO 480Y/277C LF E E</t>
  </si>
  <si>
    <t xml:space="preserve">D866886E </t>
  </si>
  <si>
    <t>PADXMR 3P 2500K 34.5,480Y/277 CON LF E</t>
  </si>
  <si>
    <t xml:space="preserve">D866988  </t>
  </si>
  <si>
    <t>PADXMR 3P 7500K 34-12.4GY/7.2 RAD STP E</t>
  </si>
  <si>
    <t xml:space="preserve">D868354  </t>
  </si>
  <si>
    <t xml:space="preserve">D868354E </t>
  </si>
  <si>
    <t xml:space="preserve">D868454  </t>
  </si>
  <si>
    <t xml:space="preserve">D868558  </t>
  </si>
  <si>
    <t xml:space="preserve">D868558E </t>
  </si>
  <si>
    <t xml:space="preserve">D869646  </t>
  </si>
  <si>
    <t xml:space="preserve">D869646E </t>
  </si>
  <si>
    <t>Transformer CU</t>
  </si>
  <si>
    <t>Revenue Class</t>
  </si>
  <si>
    <t>Revenue Class Description</t>
  </si>
  <si>
    <t>Both CTs and Self Contained</t>
  </si>
  <si>
    <t>Multi Unit Diversity Factor</t>
  </si>
  <si>
    <t>Total Residential Loads</t>
  </si>
  <si>
    <t>TOTAL RESIDENTIAL LOADS</t>
  </si>
  <si>
    <t>Total Commercial and  Common</t>
  </si>
  <si>
    <r>
      <t xml:space="preserve">Additional </t>
    </r>
    <r>
      <rPr>
        <b/>
        <sz val="10"/>
        <color indexed="10"/>
        <rFont val="Arial"/>
        <family val="2"/>
      </rPr>
      <t>KW</t>
    </r>
    <r>
      <rPr>
        <b/>
        <sz val="10"/>
        <rFont val="Arial"/>
        <family val="2"/>
      </rPr>
      <t xml:space="preserve"> load from </t>
    </r>
    <r>
      <rPr>
        <b/>
        <sz val="10"/>
        <color indexed="10"/>
        <rFont val="Arial"/>
        <family val="2"/>
      </rPr>
      <t>OTHER customers</t>
    </r>
    <r>
      <rPr>
        <b/>
        <sz val="10"/>
        <rFont val="Arial"/>
        <family val="2"/>
      </rPr>
      <t xml:space="preserve"> served from this transformer</t>
    </r>
  </si>
  <si>
    <t>Estimated NEW annual Revenues Commercial</t>
  </si>
  <si>
    <t>35-39 Units</t>
  </si>
  <si>
    <t>Expected KWH/YR NEW Commercial</t>
  </si>
  <si>
    <t>Expected KWH/YR NEW Residential</t>
  </si>
  <si>
    <t>Estimated NEW annual Revenues Residential</t>
  </si>
  <si>
    <t>Deposit (2 Month Basis)-Commerical only</t>
  </si>
  <si>
    <t>Voltage Choice</t>
  </si>
  <si>
    <t>1Ph. 120/208v Network</t>
  </si>
  <si>
    <t>1Ph. 120/240v</t>
  </si>
  <si>
    <t>1Ph. 120v</t>
  </si>
  <si>
    <t xml:space="preserve">1Ph. 277v </t>
  </si>
  <si>
    <t>1Ph. 480v</t>
  </si>
  <si>
    <t>3Ph. 120/208v</t>
  </si>
  <si>
    <t xml:space="preserve">3Ph. 12470v </t>
  </si>
  <si>
    <t>3Ph. 277/480v</t>
  </si>
  <si>
    <t xml:space="preserve">3Ph. 34500v </t>
  </si>
  <si>
    <t>3Ph. 480v</t>
  </si>
  <si>
    <r>
      <rPr>
        <b/>
        <sz val="10"/>
        <color indexed="10"/>
        <rFont val="Arial"/>
        <family val="2"/>
      </rPr>
      <t xml:space="preserve">Existing KW </t>
    </r>
    <r>
      <rPr>
        <b/>
        <sz val="10"/>
        <rFont val="Arial"/>
        <family val="2"/>
      </rPr>
      <t>Demand from THIS Customer to be included with upgrade</t>
    </r>
  </si>
  <si>
    <t>Metering Type</t>
  </si>
  <si>
    <t>Secondary Location</t>
  </si>
  <si>
    <t>Diversification-Default</t>
  </si>
  <si>
    <t>Service Type</t>
  </si>
  <si>
    <t>xfmr25</t>
  </si>
  <si>
    <t>xfmr</t>
  </si>
  <si>
    <t>xfmr10</t>
  </si>
  <si>
    <t>xfmr50</t>
  </si>
  <si>
    <t>xfmr75</t>
  </si>
  <si>
    <t>xfmr100</t>
  </si>
  <si>
    <t>xfmr112.5</t>
  </si>
  <si>
    <t>xfmr150</t>
  </si>
  <si>
    <t>xfmr167</t>
  </si>
  <si>
    <t>xfmr300</t>
  </si>
  <si>
    <t>xfmr500</t>
  </si>
  <si>
    <t>xfmr1000</t>
  </si>
  <si>
    <t>xfmr1500</t>
  </si>
  <si>
    <t>xfmr2000</t>
  </si>
  <si>
    <t>xfmr2500</t>
  </si>
  <si>
    <t>xfmr5000</t>
  </si>
  <si>
    <t>xfmr7500</t>
  </si>
  <si>
    <t>Other</t>
  </si>
  <si>
    <t>Description</t>
  </si>
  <si>
    <t>OLD CMP</t>
  </si>
  <si>
    <t>APTs</t>
  </si>
  <si>
    <t>Bridgton</t>
  </si>
  <si>
    <t>Comments on Transformer if not a standard pick</t>
  </si>
  <si>
    <t>Other Comments on Metering (including # of End Users if applicable or Meter Location Adjustment)</t>
  </si>
  <si>
    <t>Apt/Res Load Amps</t>
  </si>
  <si>
    <t>Commercial Load Amps</t>
  </si>
  <si>
    <t>NOTE-default is the calculated amps for the total load-if mulitple meters you will need to back out the amps and put in just the CT Amps</t>
  </si>
  <si>
    <t>OHXMR 1P 100K 7.2/12.4Y 120/240CON E EF</t>
  </si>
  <si>
    <t>OHXMR 1P 167K 7.2/12.4Y 120/240C E EF</t>
  </si>
  <si>
    <t>PADXMR 3P 5000K,34.5,12.4/7.2,DF,RAD</t>
  </si>
  <si>
    <t>% Amps on Main</t>
  </si>
  <si>
    <t>jeffrey.lagueux@cmpco.com</t>
  </si>
  <si>
    <t>Jeff Lagueux</t>
  </si>
  <si>
    <t>NOTE:  To add Transformers to this list you must:</t>
  </si>
  <si>
    <t>xfmr750</t>
  </si>
  <si>
    <t>D868454</t>
  </si>
  <si>
    <t>D868458</t>
  </si>
  <si>
    <t>SUBXMR, 750K, 12.4, 208Y/120, CON, FT</t>
  </si>
  <si>
    <t>SUBXMR, 750K, 12.4, 480Y/277, CON, FT</t>
  </si>
  <si>
    <t>SUBXMR, 1000K, 12.4, 208Y/120, FT</t>
  </si>
  <si>
    <t>SUBXMR, 1000K, 12.4, 480Y/277, FT</t>
  </si>
  <si>
    <t>D868554</t>
  </si>
  <si>
    <t>D868558</t>
  </si>
  <si>
    <t xml:space="preserve">     401-1000 kw</t>
  </si>
  <si>
    <t xml:space="preserve">     1001 KW+</t>
  </si>
  <si>
    <t xml:space="preserve">     21-400 KW</t>
  </si>
  <si>
    <t xml:space="preserve">     1 - 20 KW</t>
  </si>
  <si>
    <t>Transformer</t>
  </si>
  <si>
    <t>Spec. Equipt (Welding/X-Ray/Elevators etc)</t>
  </si>
  <si>
    <t>Miscellaneous/Other Not Specified</t>
  </si>
  <si>
    <t>Note:  When adding/changing these lists, make sure you sort by the first column as these drive the lookup functions</t>
  </si>
  <si>
    <t>Use for Spacing Only</t>
  </si>
  <si>
    <t>Heating - Water</t>
  </si>
  <si>
    <t>Motor Loads General Purpose</t>
  </si>
  <si>
    <t>Motor Loads Semi Continuous</t>
  </si>
  <si>
    <t>Heating including Heat Pumps</t>
  </si>
  <si>
    <t>Motor Loads Continuous</t>
  </si>
  <si>
    <t>Default Diversification Value for Load Type</t>
  </si>
  <si>
    <t>CTs in Switchgear</t>
  </si>
  <si>
    <t>Primary Metering</t>
  </si>
  <si>
    <t>Vault or Network XFMR</t>
  </si>
  <si>
    <t>Date of EDET</t>
  </si>
  <si>
    <t># of Units</t>
  </si>
  <si>
    <t>Business Agreement #</t>
  </si>
  <si>
    <t>Transformer Notes:</t>
  </si>
  <si>
    <t>U3TD3EFAPFE</t>
  </si>
  <si>
    <t>U3XD1LUHCE</t>
  </si>
  <si>
    <t>U3TD3GFAPFE</t>
  </si>
  <si>
    <t>U3XD1NUHCE</t>
  </si>
  <si>
    <t>U3TD3JFAPFE</t>
  </si>
  <si>
    <t>U3WD3LGACF</t>
  </si>
  <si>
    <t>U3TD3MGGCFE</t>
  </si>
  <si>
    <t>U3TD3NFFGLE</t>
  </si>
  <si>
    <t>U3TD3PFGCLE</t>
  </si>
  <si>
    <t>U3TD3QFGCLE</t>
  </si>
  <si>
    <t>U3TD3RKLCR</t>
  </si>
  <si>
    <t>U3TD3SKLRSE</t>
  </si>
  <si>
    <t>U3XD1HMHCE</t>
  </si>
  <si>
    <t>U3XD1JUHCE</t>
  </si>
  <si>
    <t>U3TD3EFGPFE</t>
  </si>
  <si>
    <t>U3XD1LZDE</t>
  </si>
  <si>
    <t>U3TD3GFGPFE</t>
  </si>
  <si>
    <t>U3XD1NMBCE</t>
  </si>
  <si>
    <t>U3TD3JFGPLE</t>
  </si>
  <si>
    <t>U3WD3LGGCF</t>
  </si>
  <si>
    <t>U3TD3MGACFE</t>
  </si>
  <si>
    <t>U3TD3NKGCLE</t>
  </si>
  <si>
    <t>U3TD3PKGCLE</t>
  </si>
  <si>
    <t>U3TD3QKGCLE</t>
  </si>
  <si>
    <t>U3XD1HZBCE</t>
  </si>
  <si>
    <t>U3XD1LMBCE</t>
  </si>
  <si>
    <t>U3TD3GLACFE</t>
  </si>
  <si>
    <t>U3TD3JLGCE</t>
  </si>
  <si>
    <t>U3TD3KGACFE</t>
  </si>
  <si>
    <t>U3TD3MKGCLE</t>
  </si>
  <si>
    <t>U3XD1HZDCE</t>
  </si>
  <si>
    <t>U3TD3KGFCFE</t>
  </si>
  <si>
    <t>U3XD1HMBCE</t>
  </si>
  <si>
    <t>U3TD3KMGCFE</t>
  </si>
  <si>
    <t>U3WD3MGACF</t>
  </si>
  <si>
    <t>U3XD1FMBCE</t>
  </si>
  <si>
    <t>U3XD1JMBCTE</t>
  </si>
  <si>
    <t>U3WD3MGGCF</t>
  </si>
  <si>
    <t>U3XD1FZBCE</t>
  </si>
  <si>
    <t>D74380010E</t>
  </si>
  <si>
    <t>OHXMR 1P 10K 34GY/19.9, 120/240C E</t>
  </si>
  <si>
    <t>D448109E</t>
  </si>
  <si>
    <t>D860869E</t>
  </si>
  <si>
    <t>D860961E</t>
  </si>
  <si>
    <t>D860965E</t>
  </si>
  <si>
    <t>D448257E</t>
  </si>
  <si>
    <t>D861270E</t>
  </si>
  <si>
    <t>U3XD1JZBCTE</t>
  </si>
  <si>
    <t>D861362E</t>
  </si>
  <si>
    <t>OHXMR 1P 50K 34.5/19.9 120/240 CON E EF</t>
  </si>
  <si>
    <t>U3XD1JZDCE</t>
  </si>
  <si>
    <t>D861366E</t>
  </si>
  <si>
    <t>OHXMR 1P 50K 34.5Y/19.9 139/277CON E EF</t>
  </si>
  <si>
    <t>D448508E</t>
  </si>
  <si>
    <t>D861670E</t>
  </si>
  <si>
    <t>U3XD1LZBCE</t>
  </si>
  <si>
    <t>D861762E</t>
  </si>
  <si>
    <t>OHXMR 1P 100K 34.5/19.9 120/240 CON E EF</t>
  </si>
  <si>
    <t>D861766E</t>
  </si>
  <si>
    <t>D448010E</t>
  </si>
  <si>
    <t>PXDXMR 3P 150K 12GY/7.2 480Y/277P F NT E</t>
  </si>
  <si>
    <t>D862070E</t>
  </si>
  <si>
    <t>U3XD1NZBCE</t>
  </si>
  <si>
    <t>D862162E</t>
  </si>
  <si>
    <t>OHXMR 1P 167K 34.5GRDY/19.9-120/240 C E</t>
  </si>
  <si>
    <t>D448117E</t>
  </si>
  <si>
    <t>U3XD1NZDC</t>
  </si>
  <si>
    <t>D862166</t>
  </si>
  <si>
    <t>OHXMR, 167K, 34.5/19.9, 138.5 X 277, CON</t>
  </si>
  <si>
    <t>U3TD3JLACFE</t>
  </si>
  <si>
    <t xml:space="preserve">D866284E </t>
  </si>
  <si>
    <t>PADXMR 3P 300K 34.5Y/19.9 208Y/120C FT E</t>
  </si>
  <si>
    <t>U3WD3JGAPFE</t>
  </si>
  <si>
    <t>D868254E</t>
  </si>
  <si>
    <t>SUBXMR 3P 300K 12.4 208Y/120 PRO FT E</t>
  </si>
  <si>
    <t>U3VD3KFBCE</t>
  </si>
  <si>
    <t>D869342E</t>
  </si>
  <si>
    <t>NETXMR 3P 500K 11.5 216Y/125 CON E EF</t>
  </si>
  <si>
    <t>U3TD3KLACLE</t>
  </si>
  <si>
    <t xml:space="preserve">D866384E </t>
  </si>
  <si>
    <t>PADXMR 3P 500K 34.5GY/19. 208Y/120C LF E</t>
  </si>
  <si>
    <t>U3WD3KGAPFE</t>
  </si>
  <si>
    <t>D868354E</t>
  </si>
  <si>
    <t>SUBXMR 3P 500K 12.4 208Y/120 PRO FT E EF</t>
  </si>
  <si>
    <t>U3WD3KGGC</t>
  </si>
  <si>
    <t>D869168</t>
  </si>
  <si>
    <t>SUBXMR, 500K, 12.4, 480Y/277, CON</t>
  </si>
  <si>
    <t>U3VD3LFBCE</t>
  </si>
  <si>
    <t>D869442E</t>
  </si>
  <si>
    <t>NETXMR 3P 750K 11.5 216Y/125 CON E EF</t>
  </si>
  <si>
    <t>U3VD3LEGCE</t>
  </si>
  <si>
    <t>D869446E</t>
  </si>
  <si>
    <t>NETXMR 3P 750K 11.5-480Y/277 CON E EF</t>
  </si>
  <si>
    <t>U3WD3LGGCFE</t>
  </si>
  <si>
    <t>D868458E</t>
  </si>
  <si>
    <t>SUBXMR 3P 750K 12.4 480Y/277PRO FT E E</t>
  </si>
  <si>
    <t>U3WD3LFAPFE</t>
  </si>
  <si>
    <t>D868454E</t>
  </si>
  <si>
    <t>SUBXMR, 750K, 12.4, 208Y/120, CON, FT E EF</t>
  </si>
  <si>
    <t>U3VD3MFGCE</t>
  </si>
  <si>
    <t>D869546E</t>
  </si>
  <si>
    <t>NETXMR 3P 1000K 11.5 480Y/277 CON E EF</t>
  </si>
  <si>
    <t>U3TD3MLACF</t>
  </si>
  <si>
    <t xml:space="preserve">D866584  </t>
  </si>
  <si>
    <t>PADXMR, 1000K, 34.5, 208Y/120, PRO, FT</t>
  </si>
  <si>
    <t>U3WD3MGACFE</t>
  </si>
  <si>
    <t>D868554E</t>
  </si>
  <si>
    <t>SUBXMR 3P 1000K 12.4 208Y/120 P FT E EF</t>
  </si>
  <si>
    <t>U3WD3MFGPFE</t>
  </si>
  <si>
    <t>D868558E</t>
  </si>
  <si>
    <t>SUBXMR 3P 1000K 12.4 TO 480Y/277 P FT E</t>
  </si>
  <si>
    <t>U3VD3NEGCE</t>
  </si>
  <si>
    <t>D869646E</t>
  </si>
  <si>
    <t>NETXMR 3P 1500K 11.5-480Y/277 CON E E</t>
  </si>
  <si>
    <t>U3TD3QFGPFE</t>
  </si>
  <si>
    <t xml:space="preserve">D866848E </t>
  </si>
  <si>
    <t>PADXMR 3P 2500K 12.4 480Y/277 PRO FT E E</t>
  </si>
  <si>
    <t>U3TD3RKLCRE</t>
  </si>
  <si>
    <t>D866988E</t>
  </si>
  <si>
    <t>PADXMR 3P 5000K 34 12.4/7.2 DF RAD E E</t>
  </si>
  <si>
    <t xml:space="preserve">D867010E </t>
  </si>
  <si>
    <t>2.  Add to the section-"CMP Transformer Inventory Sorted Alphabetically…." beginning Cell A105.  Once you have added to the list, then SORT by Column A (use drop down).  Save, check, then Protect Sheet.</t>
  </si>
  <si>
    <t>name</t>
  </si>
  <si>
    <t>Calculators</t>
  </si>
  <si>
    <t>3 Ph Amps</t>
  </si>
  <si>
    <t>Amps</t>
  </si>
  <si>
    <t>KWD</t>
  </si>
  <si>
    <t>3 Ph KVA</t>
  </si>
  <si>
    <t>KW</t>
  </si>
  <si>
    <t>HP</t>
  </si>
  <si>
    <t>kw</t>
  </si>
  <si>
    <t>1 PH</t>
  </si>
  <si>
    <t>1 Ph KVA</t>
  </si>
  <si>
    <r>
      <rPr>
        <b/>
        <sz val="12"/>
        <color indexed="10"/>
        <rFont val="Arial"/>
        <family val="2"/>
        <charset val="1"/>
      </rPr>
      <t xml:space="preserve">Total Expected </t>
    </r>
    <r>
      <rPr>
        <b/>
        <sz val="12"/>
        <rFont val="Arial"/>
        <family val="2"/>
        <charset val="1"/>
      </rPr>
      <t xml:space="preserve">Demand on This Transformer </t>
    </r>
  </si>
  <si>
    <t>Brief Description of Project or Additional Comments</t>
  </si>
  <si>
    <t xml:space="preserve">Rate 550 IGS P TOU </t>
  </si>
  <si>
    <t xml:space="preserve">Rate 530 IGS S TOU </t>
  </si>
  <si>
    <t xml:space="preserve">Rate 430 LGS S TOU </t>
  </si>
  <si>
    <t>Rate 480 LGS ST TOU</t>
  </si>
  <si>
    <t>Rate 340 MGS Primary</t>
  </si>
  <si>
    <t>Rate 360 MGS PrimayTOU</t>
  </si>
  <si>
    <t xml:space="preserve">Rate 300 MGS Secondary </t>
  </si>
  <si>
    <t>Rate 320 MGS Secondary TOU</t>
  </si>
  <si>
    <t>Rate 470 LGS P TOU</t>
  </si>
  <si>
    <t xml:space="preserve">Rate 210 SGS </t>
  </si>
  <si>
    <t>Rate 220 SGS TOU</t>
  </si>
  <si>
    <t>Rate 310 MGS Secondary</t>
  </si>
  <si>
    <t>Primary Line Construction</t>
  </si>
  <si>
    <t>Existing TRANSFORMER Type</t>
  </si>
  <si>
    <t>None</t>
  </si>
  <si>
    <t>Line Construction</t>
  </si>
  <si>
    <t>Padmount</t>
  </si>
  <si>
    <t>Underground Network</t>
  </si>
  <si>
    <t>Vault</t>
  </si>
  <si>
    <t>Submersible</t>
  </si>
  <si>
    <t>Network</t>
  </si>
  <si>
    <t># SERVICES FROM XFMR</t>
  </si>
  <si>
    <r>
      <rPr>
        <b/>
        <sz val="10"/>
        <color indexed="10"/>
        <rFont val="Arial"/>
        <family val="2"/>
        <charset val="1"/>
      </rPr>
      <t xml:space="preserve">Existing </t>
    </r>
    <r>
      <rPr>
        <b/>
        <sz val="10"/>
        <rFont val="Arial"/>
        <family val="2"/>
        <charset val="1"/>
      </rPr>
      <t xml:space="preserve">Demand from Other Customers served by the Transformer </t>
    </r>
  </si>
  <si>
    <r>
      <rPr>
        <b/>
        <sz val="10"/>
        <color indexed="10"/>
        <rFont val="Arial"/>
        <family val="2"/>
        <charset val="1"/>
      </rPr>
      <t xml:space="preserve">Existing </t>
    </r>
    <r>
      <rPr>
        <b/>
        <sz val="10"/>
        <rFont val="Arial"/>
        <family val="2"/>
        <charset val="1"/>
      </rPr>
      <t>Demand from THIS Customer to be added to the Transformer Load</t>
    </r>
  </si>
  <si>
    <t>AMPs</t>
  </si>
  <si>
    <t>Install Transformer Size</t>
  </si>
  <si>
    <t>Pole or Pad #:</t>
  </si>
  <si>
    <t>U3TD1NUECFE</t>
  </si>
  <si>
    <t xml:space="preserve">D865553E </t>
  </si>
  <si>
    <t>PADXMR 1P 167K 12.4/7.2 240/120P FT E EF</t>
  </si>
  <si>
    <t xml:space="preserve">D865553  </t>
  </si>
  <si>
    <t>1.  Add to the appropriate information to the CMP Transformer Inventory (Beginning in Cell B79).  Make sure to use the same formatting and language as well as change the Ranges for each range in line 80.   (Go into Name Manager to expand the Range-it looks for the name range-the third column of each transformer set on Row 79) Sortbyname</t>
  </si>
  <si>
    <t>Default is from ESA Tab</t>
  </si>
  <si>
    <t>New Upgrade or Relocation</t>
  </si>
  <si>
    <t>Generation</t>
  </si>
  <si>
    <t>The following information must be provided as soon as it is known.  Processing, approval and acquisition of transformers and equipment may require multiple months before service can be energized.</t>
  </si>
  <si>
    <t>Rate A 1P Residential</t>
  </si>
  <si>
    <t>Residential</t>
  </si>
  <si>
    <t>Division Meter-note 1200a max</t>
  </si>
  <si>
    <t>KW per Apt</t>
  </si>
  <si>
    <t xml:space="preserve">KW </t>
  </si>
  <si>
    <t xml:space="preserve">KVA </t>
  </si>
  <si>
    <t>Richard.delaney@cmpco.com</t>
  </si>
  <si>
    <t>Rick Delaney</t>
  </si>
  <si>
    <t>Total Load on this Transformer</t>
  </si>
  <si>
    <t>Service Information Section:</t>
  </si>
  <si>
    <t>General Information Section:</t>
  </si>
  <si>
    <t>METERING INFORMATION:</t>
  </si>
  <si>
    <t>Be sure to fill out:</t>
  </si>
  <si>
    <t>Entrance Switch Size: Voltage Required and Amps</t>
  </si>
  <si>
    <r>
      <t xml:space="preserve">Transformer type and service: </t>
    </r>
    <r>
      <rPr>
        <b/>
        <i/>
        <sz val="10"/>
        <rFont val="Arial"/>
        <family val="2"/>
      </rPr>
      <t>I.E. Overhead transformer with Underground service</t>
    </r>
  </si>
  <si>
    <t>Metering Section:</t>
  </si>
  <si>
    <r>
      <t xml:space="preserve">Metering type and location: Self-contained or CT rated - </t>
    </r>
    <r>
      <rPr>
        <b/>
        <i/>
        <sz val="10"/>
        <rFont val="Arial"/>
        <family val="2"/>
      </rPr>
      <t>I.E. CTS IN PAD</t>
    </r>
  </si>
  <si>
    <t>Number of meters</t>
  </si>
  <si>
    <t>Indicate largest meter</t>
  </si>
  <si>
    <t>Number of apartments if applicable</t>
  </si>
  <si>
    <t>Special comments if helpful</t>
  </si>
  <si>
    <t>New Connected Loads:</t>
  </si>
  <si>
    <t>Residential Section:</t>
  </si>
  <si>
    <t>Commercial Section:</t>
  </si>
  <si>
    <t>Primary or Secondary Metering - typically secondary unless larger industrial customer</t>
  </si>
  <si>
    <t>Load calculators have been provided to the right of the commercial section if needed.</t>
  </si>
  <si>
    <t>Please provide all applicable data:</t>
  </si>
  <si>
    <t>Please provide amps / volts / hours per week if known - Comments can be made in column "H".</t>
  </si>
  <si>
    <t>Completed By &amp; additional comments</t>
  </si>
  <si>
    <t>Please provide the name of the person that completed the load sheet.  This is very helpful if questions arise.</t>
  </si>
  <si>
    <r>
      <t xml:space="preserve">Be sure to fill out KW in the "C" column.  If you know the NEC projected loads, you can provide that </t>
    </r>
    <r>
      <rPr>
        <b/>
        <i/>
        <sz val="10"/>
        <rFont val="Arial"/>
        <family val="2"/>
      </rPr>
      <t>in-addition-to</t>
    </r>
    <r>
      <rPr>
        <sz val="10"/>
        <rFont val="Arial"/>
        <family val="2"/>
      </rPr>
      <t xml:space="preserve"> the total KW.</t>
    </r>
  </si>
  <si>
    <t>Please separate out regular loads from A/C / Heat &amp; Heat pumps in the rows provided.  Please provide existing if applicable.</t>
  </si>
  <si>
    <t>Please fill out all new and existing if an upgrade is occurring, Comments in the "H" can be very helpful</t>
  </si>
  <si>
    <t>Please provide electrical contractor name, phone number &amp; email address.  This contact will be provided to the meter worker if they need to contact the electrician.  Please fill in building use, this helps determine the Standard Industrial Classification (SIC code).  The square footage is important as it can be used to determine a rough ballpark for future usage</t>
  </si>
  <si>
    <t>Gary Ham</t>
  </si>
  <si>
    <t>Gary.Ham@cmpco.com</t>
  </si>
  <si>
    <t>Load Type - Residential</t>
  </si>
  <si>
    <t>Load Type - Res - HVAC</t>
  </si>
  <si>
    <t>COPY FOR FP TASK: 16</t>
  </si>
  <si>
    <t>TRANSFORMER(S):</t>
  </si>
  <si>
    <t>METERING:</t>
  </si>
  <si>
    <t>TOTAL METER COUNT:</t>
  </si>
  <si>
    <t>TOTAL APT COUNT:</t>
  </si>
  <si>
    <t>NUMBER OF 1PH MTRS:</t>
  </si>
  <si>
    <t>NUMBER OF 3PH MTRS:</t>
  </si>
  <si>
    <t>METERING QUICK VIEW:</t>
  </si>
  <si>
    <t xml:space="preserve">TOTAL No. OF METERS  </t>
  </si>
  <si>
    <t>NEW CONNECTED COMMERCIAL LOADS:</t>
  </si>
  <si>
    <t>NEW CONNECTED RESIDENTIAL LOADS:</t>
  </si>
  <si>
    <t>Temp</t>
  </si>
  <si>
    <t>Number of 3PH Meters</t>
  </si>
  <si>
    <t>Number of 1PH Meters</t>
  </si>
  <si>
    <t>Service type:
New / Upgrade / Relocate / Temp</t>
  </si>
  <si>
    <t>DATE SERVICE REQUIRED:</t>
  </si>
  <si>
    <t>Voltage:</t>
  </si>
  <si>
    <t>Voltage Required:</t>
  </si>
  <si>
    <t>PHASE:</t>
  </si>
  <si>
    <t>IF LARGE # OF METERS ARE NEEDED, CONTACT METER DEPT SUPERVISOR</t>
  </si>
  <si>
    <t>NEW SERVICE INFORMATION</t>
  </si>
  <si>
    <t>Switch Size
Amps:</t>
  </si>
  <si>
    <t>N/a</t>
  </si>
  <si>
    <t>Industrial</t>
  </si>
  <si>
    <t>Commercial</t>
  </si>
  <si>
    <t>VOLTAGE REQ'D
 ENTERED BY ELEC.</t>
  </si>
  <si>
    <t>Reason for Transaction</t>
  </si>
  <si>
    <t>GLOBAL ADD A METER</t>
  </si>
  <si>
    <t>Nearest txf for TCC:</t>
  </si>
  <si>
    <t>Cust Name:</t>
  </si>
  <si>
    <t>BuAg #:</t>
  </si>
  <si>
    <t>Meter No.:</t>
  </si>
  <si>
    <t>New Reg. Group:</t>
  </si>
  <si>
    <t>New Reg. Factor (MLA):</t>
  </si>
  <si>
    <t>New Billing Factor:</t>
  </si>
  <si>
    <t>New KYZ:</t>
  </si>
  <si>
    <t>New Meter Prog. I.D.:</t>
  </si>
  <si>
    <t>Meter Seal:</t>
  </si>
  <si>
    <t>Disc. Loc. Type:</t>
  </si>
  <si>
    <t>New Load Control:</t>
  </si>
  <si>
    <t>Meter Voltage:</t>
  </si>
  <si>
    <t>No. End Users:</t>
  </si>
  <si>
    <t>{</t>
  </si>
  <si>
    <t>}</t>
  </si>
  <si>
    <t>Glbl Not. #:</t>
  </si>
  <si>
    <t>Nearest Meter:</t>
  </si>
  <si>
    <t>Text Cy Code:</t>
  </si>
  <si>
    <t>RSC:</t>
  </si>
  <si>
    <t>Meter Loc:</t>
  </si>
  <si>
    <t>Keys:</t>
  </si>
  <si>
    <t>Add Instrument Transformer:</t>
  </si>
  <si>
    <t>TYPE (CT, VT, XCV)</t>
  </si>
  <si>
    <t>SERIAL NUMBER</t>
  </si>
  <si>
    <t>RATIO</t>
  </si>
  <si>
    <t>Read Instructions:</t>
  </si>
  <si>
    <t>Freeform Text:</t>
  </si>
  <si>
    <t>Technician:</t>
  </si>
  <si>
    <t>Date Wired:</t>
  </si>
  <si>
    <t>Time:</t>
  </si>
  <si>
    <t>Service Cable Terminated:</t>
  </si>
  <si>
    <t>Main Disc. Size:</t>
  </si>
  <si>
    <t>Date Energized:</t>
  </si>
  <si>
    <t>Jay Agreste</t>
  </si>
  <si>
    <t>Jay.Agreste@cmpco.com</t>
  </si>
  <si>
    <t>Bus. Partner:</t>
  </si>
  <si>
    <t>Load Type - Commercial</t>
  </si>
  <si>
    <t>Kathy Dumont</t>
  </si>
  <si>
    <t>katherine.dumont@cmpco.com</t>
  </si>
  <si>
    <t>jcough@cmpco.com</t>
  </si>
  <si>
    <t>Paul Duperre</t>
  </si>
  <si>
    <t>pduperre@cmpco.com</t>
  </si>
  <si>
    <t>MID</t>
  </si>
  <si>
    <t>Transformer Description</t>
  </si>
  <si>
    <t xml:space="preserve">D74380025E </t>
  </si>
  <si>
    <t>OHXMR 1P 25K 34.5/19.9 120/240 CON</t>
  </si>
  <si>
    <t>D74380025E</t>
  </si>
  <si>
    <t>CMP Transformer Inventory (Normal Stock)</t>
  </si>
  <si>
    <t>Number of Apartments</t>
  </si>
  <si>
    <t>SECONDARIES:</t>
  </si>
  <si>
    <t># of Sets</t>
  </si>
  <si>
    <t># Sets of Secondaries</t>
  </si>
  <si>
    <t>Underground Secondary Size</t>
  </si>
  <si>
    <t>4/0</t>
  </si>
  <si>
    <t>Largest Conductor Size</t>
  </si>
  <si>
    <t>Comments:</t>
  </si>
  <si>
    <t>Josh Mitchell</t>
  </si>
  <si>
    <t>joshua.mitchell@cmpco.com</t>
  </si>
  <si>
    <t>Substation and Circuit</t>
  </si>
  <si>
    <t>Susan Hasting</t>
  </si>
  <si>
    <t>susan.hastings@cmpco.com</t>
  </si>
  <si>
    <t>Email:</t>
  </si>
  <si>
    <t>Town</t>
  </si>
  <si>
    <t>ALFRED</t>
  </si>
  <si>
    <t>ACTON</t>
  </si>
  <si>
    <t>ARUNDEL</t>
  </si>
  <si>
    <t>BALDWIN</t>
  </si>
  <si>
    <t>BERWICK</t>
  </si>
  <si>
    <t>BIDDEFORD</t>
  </si>
  <si>
    <t>BROWNFIELD</t>
  </si>
  <si>
    <t>CORNISH</t>
  </si>
  <si>
    <t>DAYTON</t>
  </si>
  <si>
    <t>ELIOT</t>
  </si>
  <si>
    <t>HIRAM</t>
  </si>
  <si>
    <t>HOLLIS</t>
  </si>
  <si>
    <t>KENNEBUNK</t>
  </si>
  <si>
    <t>KENNEBUNKPORT</t>
  </si>
  <si>
    <t>KITTERY</t>
  </si>
  <si>
    <t>LEBANON</t>
  </si>
  <si>
    <t>LIMERICK</t>
  </si>
  <si>
    <t>LIMINGTON</t>
  </si>
  <si>
    <t>LYMAN</t>
  </si>
  <si>
    <t>NEWFIELD</t>
  </si>
  <si>
    <t>NORTH BERWICK</t>
  </si>
  <si>
    <t>OGUNQUIT</t>
  </si>
  <si>
    <t>OLD ORCHARD BEACH</t>
  </si>
  <si>
    <t>PARSONSFIELD</t>
  </si>
  <si>
    <t>PORTER</t>
  </si>
  <si>
    <t>SACO</t>
  </si>
  <si>
    <t>SANFORD</t>
  </si>
  <si>
    <t>SHAPLEIGH</t>
  </si>
  <si>
    <t>SOUTH BERWICK</t>
  </si>
  <si>
    <t>STANDISH</t>
  </si>
  <si>
    <t>WATERBORO</t>
  </si>
  <si>
    <t>WELLS</t>
  </si>
  <si>
    <t>YORK</t>
  </si>
  <si>
    <t>AUGUSTA</t>
  </si>
  <si>
    <t>ALBION</t>
  </si>
  <si>
    <t>BELGRADE</t>
  </si>
  <si>
    <t>BOWDOIN</t>
  </si>
  <si>
    <t>BOWDOINHAM</t>
  </si>
  <si>
    <t>CHELSEA</t>
  </si>
  <si>
    <t>CHESTERVILLE</t>
  </si>
  <si>
    <t>CHINA</t>
  </si>
  <si>
    <t>DRESDEN</t>
  </si>
  <si>
    <t>FARMINGDALE</t>
  </si>
  <si>
    <t>FAYETTE</t>
  </si>
  <si>
    <t>FREEDOM</t>
  </si>
  <si>
    <t>GARDINER</t>
  </si>
  <si>
    <t>HALLOWELL</t>
  </si>
  <si>
    <t>JEFFERSON</t>
  </si>
  <si>
    <t>LEEDS</t>
  </si>
  <si>
    <t>LIBERTY</t>
  </si>
  <si>
    <t>LITCHFIELD</t>
  </si>
  <si>
    <t>MANCHESTER</t>
  </si>
  <si>
    <t>MONMOUTH</t>
  </si>
  <si>
    <t>MOUNT VERNON</t>
  </si>
  <si>
    <t>PALERMO</t>
  </si>
  <si>
    <t>PITTSTON</t>
  </si>
  <si>
    <t>RANDOLPH</t>
  </si>
  <si>
    <t>READFIELD</t>
  </si>
  <si>
    <t>RICHMOND</t>
  </si>
  <si>
    <t>ROME</t>
  </si>
  <si>
    <t>SABATTUS</t>
  </si>
  <si>
    <t>SIDNEY</t>
  </si>
  <si>
    <t>SOMERVILLE PLANTATION</t>
  </si>
  <si>
    <t>VASSALBORO</t>
  </si>
  <si>
    <t>VIENNA</t>
  </si>
  <si>
    <t>WALES</t>
  </si>
  <si>
    <t>WASHINGTON</t>
  </si>
  <si>
    <t>WAYNE</t>
  </si>
  <si>
    <t>WEST GARDINER</t>
  </si>
  <si>
    <t>WHITEFIELD</t>
  </si>
  <si>
    <t>WINDSOR</t>
  </si>
  <si>
    <t>WINTHROP</t>
  </si>
  <si>
    <t>BRIDGTON</t>
  </si>
  <si>
    <t>ALBANY</t>
  </si>
  <si>
    <t>BETHEL</t>
  </si>
  <si>
    <t>BUCKFIELD</t>
  </si>
  <si>
    <t>CASCO</t>
  </si>
  <si>
    <t>DENMARK</t>
  </si>
  <si>
    <t>FRYE ISLAND</t>
  </si>
  <si>
    <t>FRYEBURG</t>
  </si>
  <si>
    <t>GRAY</t>
  </si>
  <si>
    <t>GREENWOOD</t>
  </si>
  <si>
    <t>HARRISON</t>
  </si>
  <si>
    <t>HEBRON</t>
  </si>
  <si>
    <t>LOVELL</t>
  </si>
  <si>
    <t>MECHANIC FALLS</t>
  </si>
  <si>
    <t>NAPLES</t>
  </si>
  <si>
    <t>NORWAY</t>
  </si>
  <si>
    <t>OTISFIELD</t>
  </si>
  <si>
    <t>OXFORD</t>
  </si>
  <si>
    <t>PARIS</t>
  </si>
  <si>
    <t>POLAND</t>
  </si>
  <si>
    <t>RAYMOND</t>
  </si>
  <si>
    <t>SEBAGO</t>
  </si>
  <si>
    <t>STONEHAM</t>
  </si>
  <si>
    <t>STOW</t>
  </si>
  <si>
    <t>SUMNER</t>
  </si>
  <si>
    <t>SWEDEN</t>
  </si>
  <si>
    <t>WATERFORD</t>
  </si>
  <si>
    <t>WEST PARIS</t>
  </si>
  <si>
    <t>WINDHAM</t>
  </si>
  <si>
    <t>BRUNSWICK</t>
  </si>
  <si>
    <t>ALNA</t>
  </si>
  <si>
    <t>ARROWSIC</t>
  </si>
  <si>
    <t>BATH</t>
  </si>
  <si>
    <t>BOOTHBAY</t>
  </si>
  <si>
    <t>BOOTHBAY HARBOR</t>
  </si>
  <si>
    <t>BREMEN</t>
  </si>
  <si>
    <t>BRISTOL</t>
  </si>
  <si>
    <t>CUMBERLAND</t>
  </si>
  <si>
    <t>DAMARISCOTTA</t>
  </si>
  <si>
    <t>DURHAM</t>
  </si>
  <si>
    <t>EDGECOMB</t>
  </si>
  <si>
    <t>FREEPORT</t>
  </si>
  <si>
    <t>GEORGETOWN</t>
  </si>
  <si>
    <t>HARPSWELL</t>
  </si>
  <si>
    <t>LEWISTON</t>
  </si>
  <si>
    <t>LISBON</t>
  </si>
  <si>
    <t>NEWCASTLE</t>
  </si>
  <si>
    <t>NOBLEBORO</t>
  </si>
  <si>
    <t>NORTH YARMOUTH</t>
  </si>
  <si>
    <t>PHIPPSBURG</t>
  </si>
  <si>
    <t>POWNAL</t>
  </si>
  <si>
    <t>SOUTH BRISTOL</t>
  </si>
  <si>
    <t>SOUTHPORT</t>
  </si>
  <si>
    <t>SQUIRREL ISLE</t>
  </si>
  <si>
    <t>TOPSHAM</t>
  </si>
  <si>
    <t>WALDOBORO</t>
  </si>
  <si>
    <t>WEST BATH</t>
  </si>
  <si>
    <t>WESTPORT</t>
  </si>
  <si>
    <t>WISCASSET</t>
  </si>
  <si>
    <t>WOOLWICH</t>
  </si>
  <si>
    <t>YARMOUTH</t>
  </si>
  <si>
    <t>DOVER</t>
  </si>
  <si>
    <t>ABBOT</t>
  </si>
  <si>
    <t>BEAVER COVE PLT</t>
  </si>
  <si>
    <t>BIG MOOSE TOWNSHIP</t>
  </si>
  <si>
    <t>BLANCHARD</t>
  </si>
  <si>
    <t>BOWER BANK</t>
  </si>
  <si>
    <t>CAMBRIDGE</t>
  </si>
  <si>
    <t>CARMEL</t>
  </si>
  <si>
    <t>CORINNA</t>
  </si>
  <si>
    <t>CORINTH</t>
  </si>
  <si>
    <t>DEXTER</t>
  </si>
  <si>
    <t>DIXMONT</t>
  </si>
  <si>
    <t>DOVER FOXCROFT</t>
  </si>
  <si>
    <t>ELLIOTSVILLE</t>
  </si>
  <si>
    <t>ETNA</t>
  </si>
  <si>
    <t>EXETER</t>
  </si>
  <si>
    <t>FRENCHTOWN</t>
  </si>
  <si>
    <t>GARLAND</t>
  </si>
  <si>
    <t>GLENBURN</t>
  </si>
  <si>
    <t>GREENVILLE</t>
  </si>
  <si>
    <t>GUILFORD</t>
  </si>
  <si>
    <t>HAMPDEN</t>
  </si>
  <si>
    <t>HARFORD"S POINT</t>
  </si>
  <si>
    <t>HARFORD'S POINT</t>
  </si>
  <si>
    <t>HERMON</t>
  </si>
  <si>
    <t>KENDUSKEAG</t>
  </si>
  <si>
    <t>KINEO</t>
  </si>
  <si>
    <t>KINGSBURY PLT</t>
  </si>
  <si>
    <t>LEVANT</t>
  </si>
  <si>
    <t>LILY BAY</t>
  </si>
  <si>
    <t>MONSON</t>
  </si>
  <si>
    <t>MOOSEHEAD JUNCTION TOWNSHI</t>
  </si>
  <si>
    <t>MOOSEHEAD JUNCTION TOWNSHIP</t>
  </si>
  <si>
    <t>NEWBURGH</t>
  </si>
  <si>
    <t>NEWPORT</t>
  </si>
  <si>
    <t>PALMYRA</t>
  </si>
  <si>
    <t>PARKMAN</t>
  </si>
  <si>
    <t>PLYMOUTH</t>
  </si>
  <si>
    <t>RIPLEY</t>
  </si>
  <si>
    <t>ROCKWOOD STRIP</t>
  </si>
  <si>
    <t>SANDBAR TRACT</t>
  </si>
  <si>
    <t>SANGERVILLE</t>
  </si>
  <si>
    <t>SAPLING</t>
  </si>
  <si>
    <t>SEBEC</t>
  </si>
  <si>
    <t>SHIRLEY</t>
  </si>
  <si>
    <t>ST ALBANS</t>
  </si>
  <si>
    <t>STETSON</t>
  </si>
  <si>
    <t>TAUNTON RAYNHAM</t>
  </si>
  <si>
    <t>TOMHEGAN</t>
  </si>
  <si>
    <t>WELLINGTON</t>
  </si>
  <si>
    <t>WILLIMANTIC</t>
  </si>
  <si>
    <t>FAIRFIELD</t>
  </si>
  <si>
    <t>BENTON</t>
  </si>
  <si>
    <t>BURNHAM</t>
  </si>
  <si>
    <t>CLINTON</t>
  </si>
  <si>
    <t>DETROIT</t>
  </si>
  <si>
    <t>JACKSON</t>
  </si>
  <si>
    <t>MERCER</t>
  </si>
  <si>
    <t>MONTVILLE</t>
  </si>
  <si>
    <t>NEW SHARON</t>
  </si>
  <si>
    <t>OAKLAND</t>
  </si>
  <si>
    <t>PITTSFIELD</t>
  </si>
  <si>
    <t>SKOWHEGAN</t>
  </si>
  <si>
    <t>SMITHFIELD</t>
  </si>
  <si>
    <t>TROY</t>
  </si>
  <si>
    <t>UNITY</t>
  </si>
  <si>
    <t>UNITY TWP</t>
  </si>
  <si>
    <t>WATERVILLE</t>
  </si>
  <si>
    <t>WINSLOW</t>
  </si>
  <si>
    <t>FARMINGTON</t>
  </si>
  <si>
    <t>ADAMSTOWN</t>
  </si>
  <si>
    <t>ALDER STREAM TOWNSHIP</t>
  </si>
  <si>
    <t>ANDOVER</t>
  </si>
  <si>
    <t>ANDOVER NORTH SURPLUS</t>
  </si>
  <si>
    <t>ANSON</t>
  </si>
  <si>
    <t>AVON</t>
  </si>
  <si>
    <t>BYRON</t>
  </si>
  <si>
    <t>CANTON</t>
  </si>
  <si>
    <t>CARRABASSETT VALLEY</t>
  </si>
  <si>
    <t>CARTHAGE</t>
  </si>
  <si>
    <t>CHAIN OF PONDS TOWNSHIP</t>
  </si>
  <si>
    <t>COBURN GORE</t>
  </si>
  <si>
    <t>COPLIN PLT</t>
  </si>
  <si>
    <t>DALLAS PLT</t>
  </si>
  <si>
    <t>DAVIS</t>
  </si>
  <si>
    <t>DIXFIELD</t>
  </si>
  <si>
    <t>EMBDEN</t>
  </si>
  <si>
    <t>EUSTIS</t>
  </si>
  <si>
    <t>FREEMAN</t>
  </si>
  <si>
    <t>GILEAD</t>
  </si>
  <si>
    <t>GRAFTON</t>
  </si>
  <si>
    <t>HANOVER</t>
  </si>
  <si>
    <t>HARTFORD</t>
  </si>
  <si>
    <t>HIGHLAND PLT</t>
  </si>
  <si>
    <t>INDUSTRY</t>
  </si>
  <si>
    <t>JAY</t>
  </si>
  <si>
    <t>JIM POND</t>
  </si>
  <si>
    <t>KINGFIELD</t>
  </si>
  <si>
    <t>LANG</t>
  </si>
  <si>
    <t>LEXINGTON</t>
  </si>
  <si>
    <t>LINCOLN PLT</t>
  </si>
  <si>
    <t>LIVERMORE</t>
  </si>
  <si>
    <t>LIVERMORE FALLS</t>
  </si>
  <si>
    <t>LOWER CUPSUPTIC</t>
  </si>
  <si>
    <t>MADRID</t>
  </si>
  <si>
    <t>MAGALLOWAY PLT</t>
  </si>
  <si>
    <t>MASON</t>
  </si>
  <si>
    <t>MEXICO</t>
  </si>
  <si>
    <t>MILTON</t>
  </si>
  <si>
    <t>NEW PORTLAND</t>
  </si>
  <si>
    <t>NEW VINEYARD</t>
  </si>
  <si>
    <t>NEWRY</t>
  </si>
  <si>
    <t>PERKINS PLT</t>
  </si>
  <si>
    <t>PERU</t>
  </si>
  <si>
    <t>PHILLIPS</t>
  </si>
  <si>
    <t>RANGELEY</t>
  </si>
  <si>
    <t>RANGELEY PLT</t>
  </si>
  <si>
    <t>REDINGTON TOWNSHIP</t>
  </si>
  <si>
    <t>RICHARDSONTOWN TWP</t>
  </si>
  <si>
    <t>RILEY TOWNSHIP</t>
  </si>
  <si>
    <t>ROXBURY</t>
  </si>
  <si>
    <t>RUMFORD</t>
  </si>
  <si>
    <t>SALEM</t>
  </si>
  <si>
    <t>SANDY RIVER PLT</t>
  </si>
  <si>
    <t>STARKS</t>
  </si>
  <si>
    <t>STETSONTOWN</t>
  </si>
  <si>
    <t>STRONG</t>
  </si>
  <si>
    <t>TEMPLE</t>
  </si>
  <si>
    <t>UPTON</t>
  </si>
  <si>
    <t>WASHINGTON PLT</t>
  </si>
  <si>
    <t>WELD</t>
  </si>
  <si>
    <t>WILTON</t>
  </si>
  <si>
    <t>WOODSTOCK</t>
  </si>
  <si>
    <t>WYMAN</t>
  </si>
  <si>
    <t>AUBURN</t>
  </si>
  <si>
    <t>GREENE</t>
  </si>
  <si>
    <t>MINOT</t>
  </si>
  <si>
    <t>NEW GLOUCESTER</t>
  </si>
  <si>
    <t>TURNER</t>
  </si>
  <si>
    <t>PORTLAND</t>
  </si>
  <si>
    <t>BUXTON</t>
  </si>
  <si>
    <t>CAPE ELIZABETH</t>
  </si>
  <si>
    <t>CHEBEAGUE ISLAND</t>
  </si>
  <si>
    <t>CLIFF ISLAND</t>
  </si>
  <si>
    <t>CUSHING ISLAND</t>
  </si>
  <si>
    <t>DO NOT USE---</t>
  </si>
  <si>
    <t>FALMOUTH</t>
  </si>
  <si>
    <t>GORHAM</t>
  </si>
  <si>
    <t>GREAT DIAMOND ISLAND</t>
  </si>
  <si>
    <t>HOPE ISLAND</t>
  </si>
  <si>
    <t>HOUSE ISLAND</t>
  </si>
  <si>
    <t>LITTLE DIAMOND ISLAND</t>
  </si>
  <si>
    <t>LONG ISLAND</t>
  </si>
  <si>
    <t>PEAKS ISLAND</t>
  </si>
  <si>
    <t>PORTLAND EAST</t>
  </si>
  <si>
    <t>PORTLAND WEST</t>
  </si>
  <si>
    <t>SCARBOROUGH</t>
  </si>
  <si>
    <t>SOUTH PORTLAND</t>
  </si>
  <si>
    <t>WESTBROOK</t>
  </si>
  <si>
    <t>ROCKLAND</t>
  </si>
  <si>
    <t>APPLETON</t>
  </si>
  <si>
    <t>BELFAST</t>
  </si>
  <si>
    <t>BELMONT</t>
  </si>
  <si>
    <t>BROOKS</t>
  </si>
  <si>
    <t>BUCKSPORT</t>
  </si>
  <si>
    <t>CAMDEN</t>
  </si>
  <si>
    <t>CASTINE</t>
  </si>
  <si>
    <t>CUSHING</t>
  </si>
  <si>
    <t>ELLSWORTH</t>
  </si>
  <si>
    <t>FRANKFORT</t>
  </si>
  <si>
    <t>FRIENDSHIP</t>
  </si>
  <si>
    <t>HOPE</t>
  </si>
  <si>
    <t>ISLESBORO</t>
  </si>
  <si>
    <t>KNOX</t>
  </si>
  <si>
    <t>LINCOLNVILLE</t>
  </si>
  <si>
    <t>MONROE</t>
  </si>
  <si>
    <t>MORRILL</t>
  </si>
  <si>
    <t>NORTHPORT</t>
  </si>
  <si>
    <t>ORLAND</t>
  </si>
  <si>
    <t>OWLS HEAD</t>
  </si>
  <si>
    <t>PENOBSCOT</t>
  </si>
  <si>
    <t>PROSPECT</t>
  </si>
  <si>
    <t>ROCKPORT</t>
  </si>
  <si>
    <t>SEARSMONT</t>
  </si>
  <si>
    <t>SEARSPORT</t>
  </si>
  <si>
    <t>SOUTH THOMASTON</t>
  </si>
  <si>
    <t>ST GEORGE</t>
  </si>
  <si>
    <t>STOCKTON SPRINGS</t>
  </si>
  <si>
    <t>SWANVILLE</t>
  </si>
  <si>
    <t>THOMASTON</t>
  </si>
  <si>
    <t>THORNDIKE</t>
  </si>
  <si>
    <t>UNION</t>
  </si>
  <si>
    <t>VERONA</t>
  </si>
  <si>
    <t>WALDO</t>
  </si>
  <si>
    <t>WARREN</t>
  </si>
  <si>
    <t>WINTERPORT</t>
  </si>
  <si>
    <t>ATHENS</t>
  </si>
  <si>
    <t>ATTEAN</t>
  </si>
  <si>
    <t>BINGHAM</t>
  </si>
  <si>
    <t>BRIGHTON PLT</t>
  </si>
  <si>
    <t>CANAAN</t>
  </si>
  <si>
    <t>CARATUNK</t>
  </si>
  <si>
    <t>CHASE STREAM TRACT</t>
  </si>
  <si>
    <t>CONCORD</t>
  </si>
  <si>
    <t>CORNVILLE</t>
  </si>
  <si>
    <t>DENNISTOWN</t>
  </si>
  <si>
    <t>EAST MOXIE</t>
  </si>
  <si>
    <t>HARMONY</t>
  </si>
  <si>
    <t>HARTLAND</t>
  </si>
  <si>
    <t>INDIAN STREAM TWP</t>
  </si>
  <si>
    <t>JACKMAN</t>
  </si>
  <si>
    <t>JOHNSON MT</t>
  </si>
  <si>
    <t>LONG POND</t>
  </si>
  <si>
    <t>MADISON</t>
  </si>
  <si>
    <t>MOOSE RIVER</t>
  </si>
  <si>
    <t>MOSCOW</t>
  </si>
  <si>
    <t>MOXIE GORE</t>
  </si>
  <si>
    <t>NORRIDGEWOCK</t>
  </si>
  <si>
    <t>PARLIN POND</t>
  </si>
  <si>
    <t>PLEASANT RIDGE PLANTATION</t>
  </si>
  <si>
    <t>SANDY BAY TOWNSHIP</t>
  </si>
  <si>
    <t>SOLON</t>
  </si>
  <si>
    <t>THE FORKS</t>
  </si>
  <si>
    <t>WEST FORKS</t>
  </si>
  <si>
    <t>Secondary Type</t>
  </si>
  <si>
    <r>
      <t xml:space="preserve">Enter </t>
    </r>
    <r>
      <rPr>
        <b/>
        <sz val="10"/>
        <color rgb="FFFF0000"/>
        <rFont val="Arial"/>
        <family val="2"/>
      </rPr>
      <t xml:space="preserve">Load Type.  </t>
    </r>
    <r>
      <rPr>
        <b/>
        <sz val="10"/>
        <rFont val="Arial"/>
        <family val="2"/>
      </rPr>
      <t>Use</t>
    </r>
    <r>
      <rPr>
        <b/>
        <sz val="10"/>
        <color rgb="FFFF0000"/>
        <rFont val="Arial"/>
        <family val="2"/>
      </rPr>
      <t xml:space="preserve"> drop down</t>
    </r>
    <r>
      <rPr>
        <b/>
        <sz val="10"/>
        <rFont val="Arial"/>
        <family val="2"/>
      </rPr>
      <t xml:space="preserve"> in each cell to change type</t>
    </r>
  </si>
  <si>
    <t>Service Address:</t>
  </si>
  <si>
    <t>Project Name:</t>
  </si>
  <si>
    <t>Business Agreement:</t>
  </si>
  <si>
    <t>SAP Notification Number</t>
  </si>
  <si>
    <t>Customer:</t>
  </si>
  <si>
    <t>Customer Contact Information:</t>
  </si>
  <si>
    <t>Electrical Contractor:</t>
  </si>
  <si>
    <t>Electrical Contractor  Contact Information:</t>
  </si>
  <si>
    <t>Project Manager:</t>
  </si>
  <si>
    <t>Project Manager Contact Information</t>
  </si>
  <si>
    <t>Building Used for:</t>
  </si>
  <si>
    <t>Instructions to fill out load sheet  ---Please complete YELLOW cells on Customer Load Sheet</t>
  </si>
  <si>
    <t>*No Meter Changes</t>
  </si>
  <si>
    <t>No Meter Changes</t>
  </si>
  <si>
    <r>
      <rPr>
        <b/>
        <sz val="11"/>
        <color rgb="FFFF0000"/>
        <rFont val="Arial"/>
        <family val="2"/>
      </rPr>
      <t>Metering Locations MUST be preapproved by CMP</t>
    </r>
    <r>
      <rPr>
        <b/>
        <sz val="11"/>
        <rFont val="Arial"/>
        <family val="2"/>
      </rPr>
      <t xml:space="preserve">.  Note for Metering greater than </t>
    </r>
    <r>
      <rPr>
        <b/>
        <sz val="11"/>
        <color rgb="FFFF0000"/>
        <rFont val="Arial"/>
        <family val="2"/>
      </rPr>
      <t>400</t>
    </r>
    <r>
      <rPr>
        <b/>
        <sz val="11"/>
        <rFont val="Arial"/>
        <family val="2"/>
      </rPr>
      <t xml:space="preserve"> amps </t>
    </r>
    <r>
      <rPr>
        <b/>
        <sz val="11"/>
        <color rgb="FFFF0000"/>
        <rFont val="Arial"/>
        <family val="2"/>
      </rPr>
      <t>120/208v</t>
    </r>
    <r>
      <rPr>
        <b/>
        <sz val="11"/>
        <rFont val="Arial"/>
        <family val="2"/>
      </rPr>
      <t xml:space="preserve"> /240v or</t>
    </r>
    <r>
      <rPr>
        <b/>
        <sz val="11"/>
        <color rgb="FFFF0000"/>
        <rFont val="Arial"/>
        <family val="2"/>
      </rPr>
      <t xml:space="preserve"> 200</t>
    </r>
    <r>
      <rPr>
        <b/>
        <sz val="11"/>
        <rFont val="Arial"/>
        <family val="2"/>
      </rPr>
      <t xml:space="preserve"> amps for</t>
    </r>
    <r>
      <rPr>
        <b/>
        <sz val="11"/>
        <color rgb="FFFF0000"/>
        <rFont val="Arial"/>
        <family val="2"/>
      </rPr>
      <t xml:space="preserve"> 277/480v CTS are required</t>
    </r>
    <r>
      <rPr>
        <b/>
        <sz val="11"/>
        <rFont val="Arial"/>
        <family val="2"/>
      </rPr>
      <t xml:space="preserve">.  If switch over 1200 amps, CTS must be in pad OR in </t>
    </r>
    <r>
      <rPr>
        <b/>
        <sz val="11"/>
        <color rgb="FFFF0000"/>
        <rFont val="Arial"/>
        <family val="2"/>
      </rPr>
      <t>CMP APPROVED</t>
    </r>
    <r>
      <rPr>
        <b/>
        <sz val="11"/>
        <rFont val="Arial"/>
        <family val="2"/>
      </rPr>
      <t xml:space="preserve"> Switchboard.  Please contact the CMP Metering Department for approvals.
</t>
    </r>
    <r>
      <rPr>
        <b/>
        <sz val="11"/>
        <color rgb="FFFF0000"/>
        <rFont val="Arial"/>
        <family val="2"/>
      </rPr>
      <t>1PH CTS are only allowed in a cabinet</t>
    </r>
  </si>
  <si>
    <t>Other-see comments</t>
  </si>
  <si>
    <t>ESS</t>
  </si>
  <si>
    <t>ESS List</t>
  </si>
  <si>
    <t>Electric Vehicle Charging</t>
  </si>
  <si>
    <r>
      <rPr>
        <b/>
        <sz val="11"/>
        <color rgb="FFFF0000"/>
        <rFont val="Arial"/>
        <family val="2"/>
      </rPr>
      <t>Before installing secondaries on a riser pole</t>
    </r>
    <r>
      <rPr>
        <b/>
        <sz val="11"/>
        <rFont val="Arial"/>
        <family val="2"/>
      </rPr>
      <t xml:space="preserve">, please contact your local CMP Line Department or Energy Services Specialist for guidance.  </t>
    </r>
    <r>
      <rPr>
        <b/>
        <sz val="11"/>
        <color rgb="FFFF0000"/>
        <rFont val="Arial"/>
        <family val="2"/>
      </rPr>
      <t>Your district may require a crew assist for heavier conductors</t>
    </r>
    <r>
      <rPr>
        <b/>
        <sz val="11"/>
        <rFont val="Arial"/>
        <family val="2"/>
      </rPr>
      <t xml:space="preserve">. You are limited to 4 sets of 4/0 or less OR 2 sets of greater than 4/0 underground secondaries. You are limited to 8 sets of secondaries (3 Phase) or 6 sets (1 Phase) for a pad mounted service. </t>
    </r>
  </si>
  <si>
    <t>3Ph. 120/240v Delta (NEEDS Engineering PREApproval)</t>
  </si>
  <si>
    <t>Sabrina Noble</t>
  </si>
  <si>
    <t>sabrina.noble@cmpco.com</t>
  </si>
  <si>
    <t>Boothbay Harbor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</si>
</sst>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lt;=9999999]###\-####;\(###&quot;) &quot;###\-####"/>
    <numFmt numFmtId="165" formatCode="###\-###\-####\-###"/>
    <numFmt numFmtId="166" formatCode="mm/dd/yy"/>
    <numFmt numFmtId="167" formatCode="_(* #,##0.00_);_(* \(#,##0.00\);_(* \-??_);_(@_)"/>
    <numFmt numFmtId="168" formatCode="_(* #,##0.0_);_(* \(#,##0.0\);_(* \-??_);_(@_)"/>
    <numFmt numFmtId="169" formatCode="_(* #,##0_);_(* \(#,##0\);_(* \-??_);_(@_)"/>
    <numFmt numFmtId="170" formatCode="_(\$* #,##0.00_);_(\$* \(#,##0.00\);_(\$* \-??_);_(@_)"/>
    <numFmt numFmtId="171" formatCode="_(\$* #,##0_);_(\$* \(#,##0\);_(\$* \-??_);_(@_)"/>
    <numFmt numFmtId="172" formatCode="_(* #,##0_);_(* \(#,##0\);_(* &quot;-&quot;??_);_(@_)"/>
    <numFmt numFmtId="173" formatCode="_(* #,##0.0_);_(* \(#,##0.0\);_(* &quot;-&quot;?_);_(@_)"/>
    <numFmt numFmtId="174" formatCode="_(* #,##0_);_(* \(#,##0\);_(* &quot;-&quot;?_);_(@_)"/>
    <numFmt numFmtId="175" formatCode="0.0"/>
    <numFmt numFmtId="176" formatCode="0.000"/>
  </numFmts>
  <fonts count="88" x14ac:knownFonts="1">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indexed="8"/>
      <name val="Calibri"/>
      <family val="2"/>
    </font>
    <font>
      <sz val="10"/>
      <name val="Arial"/>
      <family val="2"/>
    </font>
    <font>
      <sz val="10"/>
      <name val="Arial"/>
      <family val="2"/>
      <charset val="1"/>
    </font>
    <font>
      <b/>
      <sz val="10"/>
      <name val="Arial"/>
      <family val="2"/>
      <charset val="1"/>
    </font>
    <font>
      <b/>
      <sz val="6"/>
      <name val="Arial"/>
      <family val="2"/>
      <charset val="1"/>
    </font>
    <font>
      <sz val="8"/>
      <name val="Arial"/>
      <family val="2"/>
      <charset val="1"/>
    </font>
    <font>
      <b/>
      <sz val="8"/>
      <name val="Arial"/>
      <family val="2"/>
      <charset val="1"/>
    </font>
    <font>
      <sz val="10"/>
      <color indexed="22"/>
      <name val="Arial"/>
      <family val="2"/>
      <charset val="1"/>
    </font>
    <font>
      <sz val="10"/>
      <color indexed="9"/>
      <name val="Arial"/>
      <family val="2"/>
      <charset val="1"/>
    </font>
    <font>
      <b/>
      <sz val="10"/>
      <color indexed="22"/>
      <name val="Arial"/>
      <family val="2"/>
      <charset val="1"/>
    </font>
    <font>
      <sz val="8"/>
      <color indexed="22"/>
      <name val="Arial"/>
      <family val="2"/>
      <charset val="1"/>
    </font>
    <font>
      <u/>
      <sz val="8"/>
      <color indexed="22"/>
      <name val="Arial"/>
      <family val="2"/>
      <charset val="1"/>
    </font>
    <font>
      <u/>
      <sz val="10"/>
      <color indexed="12"/>
      <name val="Arial"/>
      <family val="2"/>
      <charset val="1"/>
    </font>
    <font>
      <b/>
      <sz val="8"/>
      <color indexed="22"/>
      <name val="Arial"/>
      <family val="2"/>
      <charset val="1"/>
    </font>
    <font>
      <sz val="9"/>
      <name val="Arial"/>
      <family val="2"/>
      <charset val="1"/>
    </font>
    <font>
      <sz val="10"/>
      <name val="Arial"/>
      <family val="2"/>
    </font>
    <font>
      <b/>
      <sz val="8"/>
      <name val="Arial"/>
      <family val="2"/>
    </font>
    <font>
      <b/>
      <sz val="10"/>
      <name val="Arial"/>
      <family val="2"/>
    </font>
    <font>
      <u/>
      <sz val="10"/>
      <color indexed="12"/>
      <name val="Arial"/>
      <family val="2"/>
    </font>
    <font>
      <sz val="9"/>
      <color indexed="81"/>
      <name val="Tahoma"/>
      <family val="2"/>
    </font>
    <font>
      <b/>
      <sz val="9"/>
      <color indexed="81"/>
      <name val="Tahoma"/>
      <family val="2"/>
    </font>
    <font>
      <sz val="10"/>
      <color indexed="22"/>
      <name val="Arial"/>
      <family val="2"/>
    </font>
    <font>
      <b/>
      <sz val="8"/>
      <color indexed="22"/>
      <name val="Times New Roman"/>
      <family val="1"/>
    </font>
    <font>
      <b/>
      <sz val="10"/>
      <color indexed="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7"/>
      <name val="Arial"/>
      <family val="2"/>
      <charset val="1"/>
    </font>
    <font>
      <b/>
      <sz val="11"/>
      <name val="Arial"/>
      <family val="2"/>
      <charset val="1"/>
    </font>
    <font>
      <b/>
      <sz val="11"/>
      <name val="Arial"/>
      <family val="2"/>
    </font>
    <font>
      <sz val="8"/>
      <color indexed="22"/>
      <name val="Arial"/>
      <family val="2"/>
    </font>
    <font>
      <b/>
      <sz val="9"/>
      <name val="Arial"/>
      <family val="2"/>
    </font>
    <font>
      <sz val="11"/>
      <color theme="1"/>
      <name val="Calibri"/>
      <family val="2"/>
      <scheme val="minor"/>
    </font>
    <font>
      <sz val="10"/>
      <color theme="0"/>
      <name val="Arial"/>
      <family val="2"/>
    </font>
    <font>
      <sz val="10"/>
      <color rgb="FF9C0006"/>
      <name val="Times New Roman"/>
      <family val="2"/>
    </font>
    <font>
      <sz val="10"/>
      <color theme="1"/>
      <name val="Times New Roman"/>
      <family val="2"/>
    </font>
    <font>
      <sz val="8"/>
      <color rgb="FF9C0006"/>
      <name val="Times New Roman"/>
      <family val="2"/>
    </font>
    <font>
      <b/>
      <sz val="10"/>
      <color rgb="FFFF0000"/>
      <name val="Arial"/>
      <family val="2"/>
    </font>
    <font>
      <b/>
      <sz val="10"/>
      <color theme="0" tint="-0.14999847407452621"/>
      <name val="Arial"/>
      <family val="2"/>
    </font>
    <font>
      <sz val="10"/>
      <color rgb="FF006100"/>
      <name val="Arial"/>
      <family val="2"/>
    </font>
    <font>
      <b/>
      <sz val="10"/>
      <color theme="1"/>
      <name val="Arial"/>
      <family val="2"/>
    </font>
    <font>
      <u/>
      <sz val="10"/>
      <color theme="10"/>
      <name val="Arial"/>
      <family val="2"/>
    </font>
    <font>
      <b/>
      <sz val="12"/>
      <name val="Arial"/>
      <family val="2"/>
      <charset val="1"/>
    </font>
    <font>
      <sz val="12"/>
      <name val="Arial"/>
      <family val="2"/>
      <charset val="1"/>
    </font>
    <font>
      <b/>
      <sz val="12"/>
      <color indexed="10"/>
      <name val="Arial"/>
      <family val="2"/>
      <charset val="1"/>
    </font>
    <font>
      <sz val="12"/>
      <color theme="1"/>
      <name val="Arial"/>
      <family val="2"/>
      <charset val="1"/>
    </font>
    <font>
      <b/>
      <sz val="12"/>
      <color theme="0" tint="-0.14999847407452621"/>
      <name val="Arial"/>
      <family val="2"/>
      <charset val="1"/>
    </font>
    <font>
      <sz val="10"/>
      <name val="Arial"/>
      <family val="2"/>
    </font>
    <font>
      <sz val="6"/>
      <color indexed="22"/>
      <name val="Arial"/>
      <family val="2"/>
      <charset val="1"/>
    </font>
    <font>
      <sz val="8"/>
      <name val="Arial"/>
      <family val="2"/>
    </font>
    <font>
      <sz val="6"/>
      <name val="Arial"/>
      <family val="2"/>
    </font>
    <font>
      <b/>
      <sz val="10"/>
      <color indexed="10"/>
      <name val="Arial"/>
      <family val="2"/>
      <charset val="1"/>
    </font>
    <font>
      <b/>
      <sz val="6"/>
      <name val="Arial"/>
      <family val="2"/>
    </font>
    <font>
      <sz val="9"/>
      <color rgb="FFFF0000"/>
      <name val="Arial"/>
      <family val="2"/>
      <charset val="1"/>
    </font>
    <font>
      <b/>
      <sz val="12"/>
      <name val="Arial"/>
      <family val="2"/>
    </font>
    <font>
      <b/>
      <i/>
      <sz val="10"/>
      <name val="Arial"/>
      <family val="2"/>
    </font>
    <font>
      <sz val="11"/>
      <name val="Arial"/>
      <family val="2"/>
      <charset val="1"/>
    </font>
    <font>
      <sz val="9"/>
      <name val="Arial"/>
      <family val="2"/>
    </font>
    <font>
      <sz val="11"/>
      <name val="Arial"/>
      <family val="2"/>
    </font>
    <font>
      <sz val="12"/>
      <name val="Arial"/>
      <family val="2"/>
    </font>
    <font>
      <sz val="14"/>
      <name val="Arial"/>
      <family val="2"/>
    </font>
    <font>
      <sz val="10"/>
      <color rgb="FFFF0000"/>
      <name val="Arial"/>
      <family val="2"/>
    </font>
    <font>
      <b/>
      <sz val="10"/>
      <color theme="4"/>
      <name val="Arial"/>
      <family val="2"/>
    </font>
    <font>
      <b/>
      <sz val="11"/>
      <color rgb="FFFF0000"/>
      <name val="Arial"/>
      <family val="2"/>
    </font>
    <font>
      <b/>
      <sz val="14"/>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31"/>
      </patternFill>
    </fill>
    <fill>
      <patternFill patternType="solid">
        <fgColor indexed="9"/>
        <bgColor indexed="26"/>
      </patternFill>
    </fill>
    <fill>
      <patternFill patternType="solid">
        <fgColor theme="6"/>
      </patternFill>
    </fill>
    <fill>
      <patternFill patternType="solid">
        <fgColor rgb="FFFFC7CE"/>
      </patternFill>
    </fill>
    <fill>
      <patternFill patternType="solid">
        <fgColor rgb="FF92D050"/>
        <bgColor indexed="26"/>
      </patternFill>
    </fill>
    <fill>
      <patternFill patternType="solid">
        <fgColor rgb="FF92D050"/>
        <bgColor indexed="64"/>
      </patternFill>
    </fill>
    <fill>
      <patternFill patternType="solid">
        <fgColor theme="2"/>
        <bgColor indexed="64"/>
      </patternFill>
    </fill>
    <fill>
      <patternFill patternType="solid">
        <fgColor theme="2"/>
        <bgColor indexed="26"/>
      </patternFill>
    </fill>
    <fill>
      <patternFill patternType="solid">
        <fgColor theme="2"/>
        <bgColor indexed="31"/>
      </patternFill>
    </fill>
    <fill>
      <patternFill patternType="solid">
        <fgColor theme="2"/>
        <bgColor indexed="41"/>
      </patternFill>
    </fill>
    <fill>
      <patternFill patternType="solid">
        <fgColor rgb="FFFF0000"/>
        <bgColor indexed="64"/>
      </patternFill>
    </fill>
    <fill>
      <patternFill patternType="solid">
        <fgColor rgb="FFFFFF00"/>
        <bgColor indexed="26"/>
      </patternFill>
    </fill>
    <fill>
      <patternFill patternType="solid">
        <fgColor rgb="FFFFFF00"/>
        <bgColor indexed="64"/>
      </patternFill>
    </fill>
    <fill>
      <patternFill patternType="solid">
        <fgColor rgb="FFFFFF00"/>
        <bgColor indexed="41"/>
      </patternFill>
    </fill>
    <fill>
      <patternFill patternType="solid">
        <fgColor theme="0"/>
        <bgColor indexed="41"/>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indexed="22"/>
        <bgColor indexed="64"/>
      </patternFill>
    </fill>
    <fill>
      <patternFill patternType="solid">
        <fgColor indexed="1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26"/>
      </patternFill>
    </fill>
    <fill>
      <patternFill patternType="solid">
        <fgColor theme="0"/>
        <bgColor indexed="64"/>
      </patternFill>
    </fill>
    <fill>
      <patternFill patternType="solid">
        <fgColor rgb="FFFFFF99"/>
        <bgColor indexed="26"/>
      </patternFill>
    </fill>
    <fill>
      <patternFill patternType="solid">
        <fgColor theme="4" tint="0.79998168889431442"/>
        <bgColor indexed="64"/>
      </patternFill>
    </fill>
  </fills>
  <borders count="1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top style="medium">
        <color indexed="64"/>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bottom/>
      <diagonal/>
    </border>
    <border>
      <left/>
      <right/>
      <top style="medium">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diagonal/>
    </border>
    <border>
      <left style="medium">
        <color indexed="64"/>
      </left>
      <right style="medium">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bottom style="thin">
        <color indexed="8"/>
      </bottom>
      <diagonal/>
    </border>
    <border>
      <left style="thin">
        <color indexed="64"/>
      </left>
      <right style="medium">
        <color indexed="64"/>
      </right>
      <top/>
      <bottom style="thin">
        <color indexed="64"/>
      </bottom>
      <diagonal/>
    </border>
    <border>
      <left style="thin">
        <color indexed="8"/>
      </left>
      <right style="thin">
        <color indexed="64"/>
      </right>
      <top style="medium">
        <color indexed="64"/>
      </top>
      <bottom style="thin">
        <color indexed="64"/>
      </bottom>
      <diagonal/>
    </border>
    <border>
      <left/>
      <right style="medium">
        <color indexed="64"/>
      </right>
      <top/>
      <bottom style="thin">
        <color indexed="8"/>
      </bottom>
      <diagonal/>
    </border>
    <border>
      <left style="thin">
        <color indexed="8"/>
      </left>
      <right/>
      <top/>
      <bottom/>
      <diagonal/>
    </border>
    <border>
      <left style="medium">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8"/>
      </right>
      <top style="thin">
        <color indexed="8"/>
      </top>
      <bottom style="medium">
        <color indexed="64"/>
      </bottom>
      <diagonal/>
    </border>
    <border>
      <left/>
      <right/>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medium">
        <color indexed="64"/>
      </top>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8"/>
      </top>
      <bottom style="thin">
        <color indexed="8"/>
      </bottom>
      <diagonal/>
    </border>
    <border>
      <left style="medium">
        <color indexed="8"/>
      </left>
      <right/>
      <top style="medium">
        <color indexed="8"/>
      </top>
      <bottom style="medium">
        <color indexed="8"/>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8"/>
      </bottom>
      <diagonal/>
    </border>
    <border>
      <left style="medium">
        <color indexed="64"/>
      </left>
      <right/>
      <top style="medium">
        <color indexed="64"/>
      </top>
      <bottom style="medium">
        <color indexed="8"/>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thin">
        <color indexed="8"/>
      </top>
      <bottom/>
      <diagonal/>
    </border>
    <border>
      <left style="thin">
        <color indexed="8"/>
      </left>
      <right style="medium">
        <color indexed="64"/>
      </right>
      <top/>
      <bottom style="thin">
        <color indexed="8"/>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bottom style="thin">
        <color indexed="8"/>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8"/>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8"/>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8"/>
      </bottom>
      <diagonal/>
    </border>
    <border>
      <left style="thin">
        <color indexed="8"/>
      </left>
      <right/>
      <top/>
      <bottom style="thin">
        <color indexed="8"/>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medium">
        <color rgb="FFFF0000"/>
      </right>
      <top style="medium">
        <color indexed="64"/>
      </top>
      <bottom style="medium">
        <color indexed="64"/>
      </bottom>
      <diagonal/>
    </border>
  </borders>
  <cellStyleXfs count="354">
    <xf numFmtId="0" fontId="0" fillId="0" borderId="0"/>
    <xf numFmtId="0" fontId="33" fillId="2" borderId="0" applyNumberFormat="0" applyBorder="0" applyAlignment="0" applyProtection="0"/>
    <xf numFmtId="0" fontId="8" fillId="2" borderId="0" applyNumberFormat="0" applyBorder="0" applyAlignment="0" applyProtection="0"/>
    <xf numFmtId="0" fontId="33" fillId="3" borderId="0" applyNumberFormat="0" applyBorder="0" applyAlignment="0" applyProtection="0"/>
    <xf numFmtId="0" fontId="8" fillId="3" borderId="0" applyNumberFormat="0" applyBorder="0" applyAlignment="0" applyProtection="0"/>
    <xf numFmtId="0" fontId="33" fillId="4" borderId="0" applyNumberFormat="0" applyBorder="0" applyAlignment="0" applyProtection="0"/>
    <xf numFmtId="0" fontId="8" fillId="4" borderId="0" applyNumberFormat="0" applyBorder="0" applyAlignment="0" applyProtection="0"/>
    <xf numFmtId="0" fontId="33" fillId="5" borderId="0" applyNumberFormat="0" applyBorder="0" applyAlignment="0" applyProtection="0"/>
    <xf numFmtId="0" fontId="8" fillId="5" borderId="0" applyNumberFormat="0" applyBorder="0" applyAlignment="0" applyProtection="0"/>
    <xf numFmtId="0" fontId="33" fillId="6" borderId="0" applyNumberFormat="0" applyBorder="0" applyAlignment="0" applyProtection="0"/>
    <xf numFmtId="0" fontId="8" fillId="6" borderId="0" applyNumberFormat="0" applyBorder="0" applyAlignment="0" applyProtection="0"/>
    <xf numFmtId="0" fontId="33" fillId="7" borderId="0" applyNumberFormat="0" applyBorder="0" applyAlignment="0" applyProtection="0"/>
    <xf numFmtId="0" fontId="8" fillId="7" borderId="0" applyNumberFormat="0" applyBorder="0" applyAlignment="0" applyProtection="0"/>
    <xf numFmtId="0" fontId="33" fillId="8" borderId="0" applyNumberFormat="0" applyBorder="0" applyAlignment="0" applyProtection="0"/>
    <xf numFmtId="0" fontId="8" fillId="8" borderId="0" applyNumberFormat="0" applyBorder="0" applyAlignment="0" applyProtection="0"/>
    <xf numFmtId="0" fontId="33" fillId="9" borderId="0" applyNumberFormat="0" applyBorder="0" applyAlignment="0" applyProtection="0"/>
    <xf numFmtId="0" fontId="8" fillId="9" borderId="0" applyNumberFormat="0" applyBorder="0" applyAlignment="0" applyProtection="0"/>
    <xf numFmtId="0" fontId="33" fillId="10" borderId="0" applyNumberFormat="0" applyBorder="0" applyAlignment="0" applyProtection="0"/>
    <xf numFmtId="0" fontId="8" fillId="10" borderId="0" applyNumberFormat="0" applyBorder="0" applyAlignment="0" applyProtection="0"/>
    <xf numFmtId="0" fontId="33" fillId="5" borderId="0" applyNumberFormat="0" applyBorder="0" applyAlignment="0" applyProtection="0"/>
    <xf numFmtId="0" fontId="8" fillId="5" borderId="0" applyNumberFormat="0" applyBorder="0" applyAlignment="0" applyProtection="0"/>
    <xf numFmtId="0" fontId="33" fillId="8" borderId="0" applyNumberFormat="0" applyBorder="0" applyAlignment="0" applyProtection="0"/>
    <xf numFmtId="0" fontId="8" fillId="8" borderId="0" applyNumberFormat="0" applyBorder="0" applyAlignment="0" applyProtection="0"/>
    <xf numFmtId="0" fontId="33" fillId="11" borderId="0" applyNumberFormat="0" applyBorder="0" applyAlignment="0" applyProtection="0"/>
    <xf numFmtId="0" fontId="8" fillId="11" borderId="0" applyNumberFormat="0" applyBorder="0" applyAlignment="0" applyProtection="0"/>
    <xf numFmtId="0" fontId="34" fillId="12"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9" borderId="0" applyNumberFormat="0" applyBorder="0" applyAlignment="0" applyProtection="0"/>
    <xf numFmtId="0" fontId="57" fillId="27" borderId="0" applyNumberFormat="0" applyBorder="0" applyAlignment="0" applyProtection="0"/>
    <xf numFmtId="0" fontId="35" fillId="3" borderId="0" applyNumberFormat="0" applyBorder="0" applyAlignment="0" applyProtection="0"/>
    <xf numFmtId="0" fontId="36" fillId="20" borderId="1" applyNumberFormat="0" applyAlignment="0" applyProtection="0"/>
    <xf numFmtId="0" fontId="37" fillId="21" borderId="2" applyNumberFormat="0" applyAlignment="0" applyProtection="0"/>
    <xf numFmtId="167" fontId="10" fillId="0" borderId="0"/>
    <xf numFmtId="43" fontId="9"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43" fontId="32" fillId="0" borderId="0" applyFont="0" applyFill="0" applyBorder="0" applyAlignment="0" applyProtection="0"/>
    <xf numFmtId="43" fontId="9" fillId="0" borderId="0" applyFont="0" applyFill="0" applyBorder="0" applyAlignment="0" applyProtection="0"/>
    <xf numFmtId="170" fontId="10" fillId="0" borderId="0"/>
    <xf numFmtId="44" fontId="9" fillId="0" borderId="0" applyFont="0" applyFill="0" applyBorder="0" applyAlignment="0" applyProtection="0"/>
    <xf numFmtId="44" fontId="23" fillId="0" borderId="0" applyFont="0" applyFill="0" applyBorder="0" applyAlignment="0" applyProtection="0"/>
    <xf numFmtId="44" fontId="9" fillId="0" borderId="0" applyFont="0" applyFill="0" applyBorder="0" applyAlignment="0" applyProtection="0"/>
    <xf numFmtId="44" fontId="32" fillId="0" borderId="0" applyFont="0" applyFill="0" applyBorder="0" applyAlignment="0" applyProtection="0"/>
    <xf numFmtId="44" fontId="9" fillId="0" borderId="0" applyFont="0" applyFill="0" applyBorder="0" applyAlignment="0" applyProtection="0"/>
    <xf numFmtId="0" fontId="10" fillId="0" borderId="0"/>
    <xf numFmtId="0" fontId="38" fillId="0" borderId="0" applyNumberFormat="0" applyFill="0" applyBorder="0" applyAlignment="0" applyProtection="0"/>
    <xf numFmtId="0" fontId="39" fillId="4" borderId="0" applyNumberFormat="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20" fillId="0" borderId="0"/>
    <xf numFmtId="0" fontId="26" fillId="0" borderId="0" applyNumberFormat="0" applyFill="0" applyBorder="0" applyAlignment="0" applyProtection="0">
      <alignment vertical="top"/>
      <protection locked="0"/>
    </xf>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9" fillId="0" borderId="0"/>
    <xf numFmtId="0" fontId="23" fillId="0" borderId="0"/>
    <xf numFmtId="0" fontId="9" fillId="0" borderId="0"/>
    <xf numFmtId="0" fontId="32" fillId="0" borderId="0"/>
    <xf numFmtId="0" fontId="55" fillId="0" borderId="0"/>
    <xf numFmtId="0" fontId="9" fillId="0" borderId="0"/>
    <xf numFmtId="0" fontId="58" fillId="0" borderId="0"/>
    <xf numFmtId="0" fontId="58" fillId="0" borderId="0"/>
    <xf numFmtId="0" fontId="9" fillId="23" borderId="7" applyNumberFormat="0" applyFont="0" applyAlignment="0" applyProtection="0"/>
    <xf numFmtId="0" fontId="46" fillId="20" borderId="8" applyNumberFormat="0" applyAlignment="0" applyProtection="0"/>
    <xf numFmtId="9" fontId="10" fillId="0" borderId="0"/>
    <xf numFmtId="9" fontId="9" fillId="0" borderId="0" applyFont="0" applyFill="0" applyBorder="0" applyAlignment="0" applyProtection="0"/>
    <xf numFmtId="9" fontId="23"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47" fillId="0" borderId="0" applyNumberFormat="0" applyFill="0" applyBorder="0" applyAlignment="0" applyProtection="0"/>
    <xf numFmtId="0" fontId="48" fillId="0" borderId="9" applyNumberFormat="0" applyFill="0" applyAlignment="0" applyProtection="0"/>
    <xf numFmtId="0" fontId="49" fillId="0" borderId="0" applyNumberFormat="0" applyFill="0" applyBorder="0" applyAlignment="0" applyProtection="0"/>
    <xf numFmtId="0" fontId="9" fillId="0" borderId="0"/>
    <xf numFmtId="0" fontId="64" fillId="0" borderId="0" applyNumberFormat="0" applyFill="0" applyBorder="0" applyAlignment="0" applyProtection="0"/>
    <xf numFmtId="0" fontId="7" fillId="0" borderId="0"/>
    <xf numFmtId="0" fontId="58" fillId="0" borderId="0"/>
    <xf numFmtId="0" fontId="9" fillId="0" borderId="0"/>
    <xf numFmtId="167" fontId="10" fillId="0" borderId="0"/>
    <xf numFmtId="170" fontId="10" fillId="0" borderId="0"/>
    <xf numFmtId="44" fontId="9" fillId="0" borderId="0" applyFont="0" applyFill="0" applyBorder="0" applyAlignment="0" applyProtection="0"/>
    <xf numFmtId="0" fontId="20" fillId="0" borderId="0"/>
    <xf numFmtId="0" fontId="9" fillId="0" borderId="0"/>
    <xf numFmtId="9" fontId="10" fillId="0" borderId="0"/>
    <xf numFmtId="9" fontId="9" fillId="0" borderId="0" applyFont="0" applyFill="0" applyBorder="0" applyAlignment="0" applyProtection="0"/>
    <xf numFmtId="0" fontId="57" fillId="27" borderId="0" applyNumberFormat="0" applyBorder="0" applyAlignment="0" applyProtection="0"/>
    <xf numFmtId="0" fontId="9" fillId="0" borderId="0"/>
    <xf numFmtId="0" fontId="58" fillId="0" borderId="0"/>
    <xf numFmtId="0" fontId="56" fillId="26" borderId="0" applyNumberFormat="0" applyBorder="0" applyAlignment="0" applyProtection="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62" fillId="41" borderId="0" applyNumberFormat="0" applyBorder="0" applyAlignment="0" applyProtection="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0"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70"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4" fillId="0" borderId="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cellStyleXfs>
  <cellXfs count="665">
    <xf numFmtId="0" fontId="0" fillId="0" borderId="0" xfId="0"/>
    <xf numFmtId="0" fontId="11" fillId="0" borderId="0" xfId="53" applyFont="1"/>
    <xf numFmtId="0" fontId="10" fillId="0" borderId="0" xfId="53"/>
    <xf numFmtId="0" fontId="12" fillId="0" borderId="0" xfId="53" applyFont="1"/>
    <xf numFmtId="0" fontId="13" fillId="0" borderId="0" xfId="53" applyFont="1"/>
    <xf numFmtId="0" fontId="14" fillId="0" borderId="0" xfId="53" applyFont="1"/>
    <xf numFmtId="0" fontId="11" fillId="0" borderId="0" xfId="53" applyFont="1" applyAlignment="1">
      <alignment wrapText="1"/>
    </xf>
    <xf numFmtId="0" fontId="10" fillId="0" borderId="0" xfId="53" applyAlignment="1">
      <alignment wrapText="1"/>
    </xf>
    <xf numFmtId="0" fontId="13" fillId="0" borderId="0" xfId="53" applyFont="1" applyAlignment="1">
      <alignment wrapText="1"/>
    </xf>
    <xf numFmtId="0" fontId="13" fillId="0" borderId="0" xfId="53" applyFont="1" applyAlignment="1">
      <alignment horizontal="left" wrapText="1"/>
    </xf>
    <xf numFmtId="0" fontId="11" fillId="0" borderId="0" xfId="53" applyFont="1" applyAlignment="1">
      <alignment horizontal="left"/>
    </xf>
    <xf numFmtId="0" fontId="15" fillId="0" borderId="0" xfId="53" applyFont="1"/>
    <xf numFmtId="0" fontId="17" fillId="0" borderId="0" xfId="53" applyFont="1"/>
    <xf numFmtId="0" fontId="15" fillId="0" borderId="0" xfId="53" applyFont="1" applyAlignment="1">
      <alignment wrapText="1"/>
    </xf>
    <xf numFmtId="0" fontId="18" fillId="0" borderId="0" xfId="53" applyFont="1"/>
    <xf numFmtId="9" fontId="18" fillId="0" borderId="0" xfId="75" applyFont="1"/>
    <xf numFmtId="1" fontId="18" fillId="0" borderId="0" xfId="53" applyNumberFormat="1" applyFont="1"/>
    <xf numFmtId="164" fontId="18" fillId="0" borderId="0" xfId="53" applyNumberFormat="1" applyFont="1"/>
    <xf numFmtId="0" fontId="19" fillId="0" borderId="0" xfId="60" applyFont="1"/>
    <xf numFmtId="0" fontId="21" fillId="0" borderId="0" xfId="53" applyFont="1"/>
    <xf numFmtId="0" fontId="18" fillId="0" borderId="0" xfId="53" applyFont="1" applyAlignment="1">
      <alignment horizontal="left"/>
    </xf>
    <xf numFmtId="0" fontId="24" fillId="0" borderId="0" xfId="53" applyFont="1" applyAlignment="1">
      <alignment wrapText="1"/>
    </xf>
    <xf numFmtId="0" fontId="25" fillId="0" borderId="0" xfId="53" applyFont="1" applyAlignment="1">
      <alignment wrapText="1"/>
    </xf>
    <xf numFmtId="0" fontId="18" fillId="0" borderId="0" xfId="53" quotePrefix="1" applyFont="1"/>
    <xf numFmtId="0" fontId="25" fillId="0" borderId="0" xfId="53" applyFont="1"/>
    <xf numFmtId="0" fontId="30" fillId="0" borderId="0" xfId="0" applyFont="1" applyAlignment="1">
      <alignment horizontal="center"/>
    </xf>
    <xf numFmtId="0" fontId="10" fillId="30" borderId="0" xfId="53" applyFill="1" applyAlignment="1">
      <alignment horizontal="right"/>
    </xf>
    <xf numFmtId="0" fontId="29" fillId="0" borderId="0" xfId="0" applyFont="1"/>
    <xf numFmtId="0" fontId="13" fillId="0" borderId="0" xfId="53" applyFont="1" applyAlignment="1">
      <alignment horizontal="left"/>
    </xf>
    <xf numFmtId="0" fontId="13" fillId="0" borderId="0" xfId="53" applyFont="1" applyAlignment="1">
      <alignment horizontal="center" wrapText="1"/>
    </xf>
    <xf numFmtId="0" fontId="11" fillId="30" borderId="0" xfId="53" applyFont="1" applyFill="1" applyAlignment="1">
      <alignment wrapText="1"/>
    </xf>
    <xf numFmtId="164" fontId="13" fillId="32" borderId="24" xfId="53" applyNumberFormat="1" applyFont="1" applyFill="1" applyBorder="1" applyAlignment="1">
      <alignment horizontal="left" wrapText="1"/>
    </xf>
    <xf numFmtId="169" fontId="10" fillId="0" borderId="0" xfId="41" applyNumberFormat="1"/>
    <xf numFmtId="164" fontId="13" fillId="0" borderId="24" xfId="53" applyNumberFormat="1" applyFont="1" applyBorder="1" applyAlignment="1">
      <alignment horizontal="left" wrapText="1"/>
    </xf>
    <xf numFmtId="0" fontId="13" fillId="0" borderId="24" xfId="53" applyFont="1" applyBorder="1" applyAlignment="1">
      <alignment horizontal="left"/>
    </xf>
    <xf numFmtId="0" fontId="13" fillId="0" borderId="0" xfId="53" applyFont="1" applyAlignment="1">
      <alignment horizontal="right"/>
    </xf>
    <xf numFmtId="0" fontId="10" fillId="0" borderId="0" xfId="53" applyAlignment="1">
      <alignment horizontal="right"/>
    </xf>
    <xf numFmtId="0" fontId="10" fillId="0" borderId="0" xfId="53" applyAlignment="1">
      <alignment horizontal="center"/>
    </xf>
    <xf numFmtId="0" fontId="10" fillId="0" borderId="25" xfId="53" applyBorder="1" applyAlignment="1">
      <alignment horizontal="right"/>
    </xf>
    <xf numFmtId="0" fontId="10" fillId="0" borderId="26" xfId="53" applyBorder="1" applyAlignment="1">
      <alignment horizontal="right"/>
    </xf>
    <xf numFmtId="0" fontId="22" fillId="0" borderId="0" xfId="53" applyFont="1" applyAlignment="1">
      <alignment horizontal="left"/>
    </xf>
    <xf numFmtId="0" fontId="13" fillId="0" borderId="27" xfId="53" applyFont="1" applyBorder="1"/>
    <xf numFmtId="0" fontId="0" fillId="0" borderId="31" xfId="0" applyBorder="1"/>
    <xf numFmtId="0" fontId="11" fillId="0" borderId="32" xfId="53" applyFont="1" applyBorder="1" applyAlignment="1">
      <alignment horizontal="center" vertical="center" textRotation="90"/>
    </xf>
    <xf numFmtId="0" fontId="13" fillId="24" borderId="15" xfId="53" applyFont="1" applyFill="1" applyBorder="1" applyAlignment="1">
      <alignment horizontal="center"/>
    </xf>
    <xf numFmtId="0" fontId="13" fillId="0" borderId="28" xfId="53" applyFont="1" applyBorder="1" applyAlignment="1">
      <alignment horizontal="left"/>
    </xf>
    <xf numFmtId="0" fontId="10" fillId="32" borderId="19" xfId="53" applyFill="1" applyBorder="1"/>
    <xf numFmtId="0" fontId="10" fillId="32" borderId="34" xfId="53" applyFill="1" applyBorder="1"/>
    <xf numFmtId="0" fontId="13" fillId="0" borderId="30" xfId="53" applyFont="1" applyBorder="1" applyAlignment="1">
      <alignment horizontal="left"/>
    </xf>
    <xf numFmtId="0" fontId="25" fillId="0" borderId="0" xfId="0" applyFont="1" applyAlignment="1">
      <alignment wrapText="1"/>
    </xf>
    <xf numFmtId="0" fontId="24" fillId="0" borderId="0" xfId="53" applyFont="1"/>
    <xf numFmtId="169" fontId="10" fillId="29" borderId="23" xfId="41" applyNumberFormat="1" applyFill="1" applyBorder="1"/>
    <xf numFmtId="0" fontId="25" fillId="29" borderId="23" xfId="53" applyFont="1" applyFill="1" applyBorder="1" applyAlignment="1">
      <alignment wrapText="1"/>
    </xf>
    <xf numFmtId="169" fontId="25" fillId="29" borderId="23" xfId="41" applyNumberFormat="1" applyFont="1" applyFill="1" applyBorder="1"/>
    <xf numFmtId="1" fontId="11" fillId="30" borderId="0" xfId="53" applyNumberFormat="1" applyFont="1" applyFill="1"/>
    <xf numFmtId="0" fontId="10" fillId="30" borderId="23" xfId="53" applyFill="1" applyBorder="1"/>
    <xf numFmtId="0" fontId="13" fillId="24" borderId="33" xfId="53" applyFont="1" applyFill="1" applyBorder="1" applyAlignment="1">
      <alignment horizontal="left" wrapText="1"/>
    </xf>
    <xf numFmtId="0" fontId="10" fillId="0" borderId="39" xfId="53" applyBorder="1" applyAlignment="1">
      <alignment horizontal="left"/>
    </xf>
    <xf numFmtId="0" fontId="10" fillId="0" borderId="40" xfId="53" applyBorder="1" applyAlignment="1">
      <alignment horizontal="left"/>
    </xf>
    <xf numFmtId="0" fontId="10" fillId="0" borderId="41" xfId="53" applyBorder="1" applyAlignment="1">
      <alignment horizontal="left"/>
    </xf>
    <xf numFmtId="0" fontId="10" fillId="0" borderId="42" xfId="53" applyBorder="1" applyAlignment="1">
      <alignment horizontal="left"/>
    </xf>
    <xf numFmtId="0" fontId="10" fillId="0" borderId="43" xfId="53" applyBorder="1" applyAlignment="1">
      <alignment horizontal="left"/>
    </xf>
    <xf numFmtId="0" fontId="10" fillId="0" borderId="44" xfId="53" applyBorder="1" applyAlignment="1">
      <alignment horizontal="left" wrapText="1"/>
    </xf>
    <xf numFmtId="0" fontId="10" fillId="36" borderId="23" xfId="53" applyFill="1" applyBorder="1" applyProtection="1">
      <protection locked="0"/>
    </xf>
    <xf numFmtId="0" fontId="13" fillId="37" borderId="53" xfId="53" applyFont="1" applyFill="1" applyBorder="1" applyAlignment="1" applyProtection="1">
      <alignment horizontal="center"/>
      <protection locked="0"/>
    </xf>
    <xf numFmtId="0" fontId="16" fillId="0" borderId="0" xfId="53" applyFont="1"/>
    <xf numFmtId="0" fontId="17" fillId="0" borderId="0" xfId="53" applyFont="1" applyAlignment="1">
      <alignment wrapText="1"/>
    </xf>
    <xf numFmtId="0" fontId="13" fillId="30" borderId="54" xfId="53" applyFont="1" applyFill="1" applyBorder="1" applyAlignment="1">
      <alignment wrapText="1"/>
    </xf>
    <xf numFmtId="0" fontId="13" fillId="33" borderId="23" xfId="53" applyFont="1" applyFill="1" applyBorder="1" applyAlignment="1">
      <alignment wrapText="1"/>
    </xf>
    <xf numFmtId="0" fontId="13" fillId="33" borderId="23" xfId="53" applyFont="1" applyFill="1" applyBorder="1"/>
    <xf numFmtId="0" fontId="13" fillId="30" borderId="55" xfId="53" applyFont="1" applyFill="1" applyBorder="1"/>
    <xf numFmtId="0" fontId="13" fillId="30" borderId="52" xfId="53" applyFont="1" applyFill="1" applyBorder="1"/>
    <xf numFmtId="0" fontId="13" fillId="37" borderId="24" xfId="53" applyFont="1" applyFill="1" applyBorder="1" applyAlignment="1" applyProtection="1">
      <alignment horizontal="center"/>
      <protection locked="0"/>
    </xf>
    <xf numFmtId="0" fontId="13" fillId="38" borderId="56" xfId="53" applyFont="1" applyFill="1" applyBorder="1" applyAlignment="1" applyProtection="1">
      <alignment wrapText="1"/>
      <protection locked="0"/>
    </xf>
    <xf numFmtId="0" fontId="13" fillId="37" borderId="57" xfId="53" applyFont="1" applyFill="1" applyBorder="1" applyAlignment="1" applyProtection="1">
      <alignment horizontal="center"/>
      <protection locked="0"/>
    </xf>
    <xf numFmtId="0" fontId="50" fillId="0" borderId="38" xfId="53" applyFont="1" applyBorder="1" applyAlignment="1">
      <alignment wrapText="1"/>
    </xf>
    <xf numFmtId="172" fontId="25" fillId="30" borderId="23" xfId="53" applyNumberFormat="1" applyFont="1" applyFill="1" applyBorder="1"/>
    <xf numFmtId="0" fontId="13" fillId="0" borderId="0" xfId="53" applyFont="1" applyAlignment="1" applyProtection="1">
      <alignment vertical="center"/>
      <protection locked="0"/>
    </xf>
    <xf numFmtId="0" fontId="25" fillId="0" borderId="0" xfId="0" applyFont="1"/>
    <xf numFmtId="0" fontId="25" fillId="0" borderId="39" xfId="0" applyFont="1" applyBorder="1"/>
    <xf numFmtId="0" fontId="0" fillId="0" borderId="27" xfId="0" applyBorder="1"/>
    <xf numFmtId="0" fontId="0" fillId="0" borderId="40" xfId="0" applyBorder="1"/>
    <xf numFmtId="0" fontId="0" fillId="0" borderId="29" xfId="0" applyBorder="1"/>
    <xf numFmtId="0" fontId="0" fillId="0" borderId="23" xfId="0" applyBorder="1"/>
    <xf numFmtId="1" fontId="52" fillId="32" borderId="62" xfId="53" applyNumberFormat="1" applyFont="1" applyFill="1" applyBorder="1" applyAlignment="1">
      <alignment horizontal="center"/>
    </xf>
    <xf numFmtId="0" fontId="21" fillId="0" borderId="0" xfId="53" applyFont="1" applyAlignment="1">
      <alignment horizontal="left"/>
    </xf>
    <xf numFmtId="169" fontId="25" fillId="30" borderId="0" xfId="41" applyNumberFormat="1" applyFont="1" applyFill="1" applyAlignment="1">
      <alignment horizontal="left"/>
    </xf>
    <xf numFmtId="169" fontId="10" fillId="30" borderId="23" xfId="41" applyNumberFormat="1" applyFill="1" applyBorder="1"/>
    <xf numFmtId="0" fontId="61" fillId="0" borderId="0" xfId="0" applyFont="1"/>
    <xf numFmtId="170" fontId="22" fillId="36" borderId="23" xfId="47" applyFont="1" applyFill="1" applyBorder="1" applyProtection="1">
      <protection locked="0"/>
    </xf>
    <xf numFmtId="0" fontId="13" fillId="36" borderId="23" xfId="53" applyFont="1" applyFill="1" applyBorder="1" applyAlignment="1" applyProtection="1">
      <alignment wrapText="1"/>
      <protection locked="0"/>
    </xf>
    <xf numFmtId="0" fontId="53" fillId="0" borderId="0" xfId="53" applyFont="1"/>
    <xf numFmtId="0" fontId="25" fillId="39" borderId="0" xfId="0" applyFont="1" applyFill="1" applyAlignment="1">
      <alignment wrapText="1"/>
    </xf>
    <xf numFmtId="9" fontId="0" fillId="0" borderId="0" xfId="0" applyNumberFormat="1"/>
    <xf numFmtId="0" fontId="11" fillId="36" borderId="20" xfId="53" applyFont="1" applyFill="1" applyBorder="1" applyAlignment="1" applyProtection="1">
      <alignment horizontal="center" wrapText="1"/>
      <protection locked="0"/>
    </xf>
    <xf numFmtId="0" fontId="24" fillId="28" borderId="78" xfId="53" applyFont="1" applyFill="1" applyBorder="1" applyAlignment="1">
      <alignment horizontal="left"/>
    </xf>
    <xf numFmtId="0" fontId="25" fillId="0" borderId="0" xfId="53" applyFont="1" applyAlignment="1">
      <alignment horizontal="left" vertical="center" wrapText="1"/>
    </xf>
    <xf numFmtId="14" fontId="25" fillId="30" borderId="60" xfId="53" applyNumberFormat="1" applyFont="1" applyFill="1" applyBorder="1"/>
    <xf numFmtId="0" fontId="10" fillId="36" borderId="65" xfId="53" applyFill="1" applyBorder="1" applyProtection="1">
      <protection locked="0"/>
    </xf>
    <xf numFmtId="0" fontId="11" fillId="0" borderId="0" xfId="53" applyFont="1" applyAlignment="1">
      <alignment horizontal="left" wrapText="1"/>
    </xf>
    <xf numFmtId="0" fontId="25" fillId="30" borderId="0" xfId="53" applyFont="1" applyFill="1" applyAlignment="1">
      <alignment horizontal="left" vertical="center" wrapText="1"/>
    </xf>
    <xf numFmtId="0" fontId="54" fillId="30" borderId="0" xfId="0" applyFont="1" applyFill="1" applyAlignment="1">
      <alignment wrapText="1"/>
    </xf>
    <xf numFmtId="0" fontId="25" fillId="30" borderId="0" xfId="0" applyFont="1" applyFill="1" applyAlignment="1">
      <alignment wrapText="1"/>
    </xf>
    <xf numFmtId="0" fontId="63" fillId="0" borderId="0" xfId="0" applyFont="1"/>
    <xf numFmtId="0" fontId="7" fillId="0" borderId="0" xfId="0" applyFont="1"/>
    <xf numFmtId="0" fontId="63" fillId="0" borderId="0" xfId="53" applyFont="1"/>
    <xf numFmtId="0" fontId="13" fillId="40" borderId="23" xfId="53" applyFont="1" applyFill="1" applyBorder="1" applyAlignment="1">
      <alignment horizontal="right" wrapText="1"/>
    </xf>
    <xf numFmtId="0" fontId="13" fillId="36" borderId="23" xfId="53" applyFont="1" applyFill="1" applyBorder="1" applyAlignment="1" applyProtection="1">
      <alignment horizontal="center" wrapText="1"/>
      <protection locked="0"/>
    </xf>
    <xf numFmtId="1" fontId="65" fillId="30" borderId="0" xfId="53" applyNumberFormat="1" applyFont="1" applyFill="1"/>
    <xf numFmtId="0" fontId="7" fillId="0" borderId="0" xfId="106"/>
    <xf numFmtId="0" fontId="25" fillId="0" borderId="27" xfId="0" applyFont="1" applyBorder="1"/>
    <xf numFmtId="0" fontId="0" fillId="36" borderId="30" xfId="0" applyFill="1" applyBorder="1"/>
    <xf numFmtId="0" fontId="25" fillId="43" borderId="0" xfId="0" applyFont="1" applyFill="1"/>
    <xf numFmtId="1" fontId="25" fillId="42" borderId="0" xfId="0" applyNumberFormat="1" applyFont="1" applyFill="1"/>
    <xf numFmtId="1" fontId="25" fillId="36" borderId="0" xfId="0" applyNumberFormat="1" applyFont="1" applyFill="1"/>
    <xf numFmtId="175" fontId="25" fillId="42" borderId="0" xfId="0" applyNumberFormat="1" applyFont="1" applyFill="1"/>
    <xf numFmtId="0" fontId="25" fillId="36" borderId="28" xfId="0" applyFont="1" applyFill="1" applyBorder="1"/>
    <xf numFmtId="0" fontId="25" fillId="0" borderId="40" xfId="0" applyFont="1" applyBorder="1"/>
    <xf numFmtId="0" fontId="25" fillId="0" borderId="29" xfId="0" applyFont="1" applyBorder="1"/>
    <xf numFmtId="0" fontId="25" fillId="43" borderId="29" xfId="0" applyFont="1" applyFill="1" applyBorder="1"/>
    <xf numFmtId="1" fontId="0" fillId="44" borderId="40" xfId="0" applyNumberFormat="1" applyFill="1" applyBorder="1"/>
    <xf numFmtId="1" fontId="0" fillId="44" borderId="41" xfId="0" applyNumberFormat="1" applyFill="1" applyBorder="1"/>
    <xf numFmtId="0" fontId="0" fillId="45" borderId="30" xfId="0" applyFill="1" applyBorder="1"/>
    <xf numFmtId="0" fontId="10" fillId="0" borderId="39" xfId="53" applyBorder="1" applyAlignment="1">
      <alignment wrapText="1"/>
    </xf>
    <xf numFmtId="0" fontId="10" fillId="0" borderId="27" xfId="53" applyBorder="1" applyAlignment="1">
      <alignment wrapText="1"/>
    </xf>
    <xf numFmtId="0" fontId="10" fillId="0" borderId="40" xfId="53" applyBorder="1"/>
    <xf numFmtId="175" fontId="25" fillId="44" borderId="40" xfId="0" applyNumberFormat="1" applyFont="1" applyFill="1" applyBorder="1"/>
    <xf numFmtId="0" fontId="10" fillId="0" borderId="29" xfId="53" applyBorder="1"/>
    <xf numFmtId="0" fontId="10" fillId="0" borderId="31" xfId="53" applyBorder="1"/>
    <xf numFmtId="0" fontId="66" fillId="0" borderId="39" xfId="53" applyFont="1" applyBorder="1" applyAlignment="1">
      <alignment horizontal="left"/>
    </xf>
    <xf numFmtId="0" fontId="66" fillId="0" borderId="0" xfId="0" applyFont="1"/>
    <xf numFmtId="0" fontId="66" fillId="0" borderId="0" xfId="53" applyFont="1" applyAlignment="1">
      <alignment horizontal="center" wrapText="1"/>
    </xf>
    <xf numFmtId="0" fontId="66" fillId="32" borderId="23" xfId="53" applyFont="1" applyFill="1" applyBorder="1" applyAlignment="1">
      <alignment horizontal="left"/>
    </xf>
    <xf numFmtId="0" fontId="66" fillId="0" borderId="0" xfId="53" applyFont="1"/>
    <xf numFmtId="0" fontId="65" fillId="0" borderId="0" xfId="53" applyFont="1"/>
    <xf numFmtId="0" fontId="66" fillId="0" borderId="27" xfId="53" applyFont="1" applyBorder="1" applyAlignment="1">
      <alignment horizontal="right"/>
    </xf>
    <xf numFmtId="0" fontId="66" fillId="0" borderId="27" xfId="53" applyFont="1" applyBorder="1"/>
    <xf numFmtId="0" fontId="66" fillId="32" borderId="14" xfId="53" applyFont="1" applyFill="1" applyBorder="1"/>
    <xf numFmtId="0" fontId="66" fillId="0" borderId="28" xfId="53" applyFont="1" applyBorder="1"/>
    <xf numFmtId="0" fontId="66" fillId="0" borderId="0" xfId="53" applyFont="1" applyAlignment="1">
      <alignment horizontal="right"/>
    </xf>
    <xf numFmtId="0" fontId="65" fillId="0" borderId="0" xfId="53" applyFont="1" applyAlignment="1">
      <alignment horizontal="left" vertical="center" wrapText="1"/>
    </xf>
    <xf numFmtId="0" fontId="65" fillId="0" borderId="0" xfId="53" applyFont="1" applyAlignment="1">
      <alignment vertical="center" wrapText="1"/>
    </xf>
    <xf numFmtId="0" fontId="66" fillId="0" borderId="0" xfId="53" applyFont="1" applyAlignment="1">
      <alignment wrapText="1"/>
    </xf>
    <xf numFmtId="0" fontId="68" fillId="0" borderId="0" xfId="0" applyFont="1"/>
    <xf numFmtId="0" fontId="69" fillId="0" borderId="0" xfId="0" applyFont="1"/>
    <xf numFmtId="0" fontId="68" fillId="0" borderId="0" xfId="106" applyFont="1"/>
    <xf numFmtId="0" fontId="66" fillId="0" borderId="29" xfId="0" applyFont="1" applyBorder="1"/>
    <xf numFmtId="0" fontId="65" fillId="0" borderId="39" xfId="53" applyFont="1" applyBorder="1"/>
    <xf numFmtId="0" fontId="66" fillId="33" borderId="14" xfId="53" applyFont="1" applyFill="1" applyBorder="1" applyAlignment="1">
      <alignment horizontal="left"/>
    </xf>
    <xf numFmtId="0" fontId="24" fillId="28" borderId="49" xfId="53" applyFont="1" applyFill="1" applyBorder="1" applyAlignment="1">
      <alignment horizontal="left"/>
    </xf>
    <xf numFmtId="0" fontId="66" fillId="0" borderId="27" xfId="53" applyFont="1" applyBorder="1" applyAlignment="1">
      <alignment wrapText="1"/>
    </xf>
    <xf numFmtId="169" fontId="10" fillId="35" borderId="23" xfId="41" applyNumberFormat="1" applyFill="1" applyBorder="1" applyAlignment="1" applyProtection="1">
      <alignment horizontal="right"/>
      <protection locked="0"/>
    </xf>
    <xf numFmtId="0" fontId="71" fillId="0" borderId="0" xfId="53" applyFont="1"/>
    <xf numFmtId="0" fontId="13" fillId="0" borderId="87" xfId="53" applyFont="1" applyBorder="1" applyAlignment="1">
      <alignment wrapText="1"/>
    </xf>
    <xf numFmtId="0" fontId="13" fillId="33" borderId="47" xfId="53" applyFont="1" applyFill="1" applyBorder="1" applyAlignment="1">
      <alignment horizontal="left"/>
    </xf>
    <xf numFmtId="0" fontId="13" fillId="0" borderId="29" xfId="53" applyFont="1" applyBorder="1"/>
    <xf numFmtId="0" fontId="10" fillId="0" borderId="52" xfId="53" applyBorder="1"/>
    <xf numFmtId="0" fontId="13" fillId="33" borderId="23" xfId="53" applyFont="1" applyFill="1" applyBorder="1" applyAlignment="1">
      <alignment horizontal="right" wrapText="1"/>
    </xf>
    <xf numFmtId="0" fontId="13" fillId="0" borderId="76" xfId="53" applyFont="1" applyBorder="1" applyAlignment="1">
      <alignment horizontal="left"/>
    </xf>
    <xf numFmtId="0" fontId="13" fillId="0" borderId="23" xfId="53" applyFont="1" applyBorder="1" applyAlignment="1">
      <alignment horizontal="right"/>
    </xf>
    <xf numFmtId="0" fontId="13" fillId="32" borderId="16" xfId="53" applyFont="1" applyFill="1" applyBorder="1" applyAlignment="1">
      <alignment horizontal="left"/>
    </xf>
    <xf numFmtId="0" fontId="52" fillId="32" borderId="23" xfId="53" applyFont="1" applyFill="1" applyBorder="1" applyAlignment="1">
      <alignment horizontal="left"/>
    </xf>
    <xf numFmtId="0" fontId="52" fillId="33" borderId="12" xfId="53" applyFont="1" applyFill="1" applyBorder="1" applyAlignment="1">
      <alignment horizontal="left"/>
    </xf>
    <xf numFmtId="0" fontId="11" fillId="0" borderId="0" xfId="53" applyFont="1" applyAlignment="1">
      <alignment horizontal="left" vertical="center" wrapText="1"/>
    </xf>
    <xf numFmtId="0" fontId="22" fillId="0" borderId="31" xfId="53" applyFont="1" applyBorder="1" applyAlignment="1">
      <alignment horizontal="left"/>
    </xf>
    <xf numFmtId="0" fontId="59" fillId="27" borderId="45" xfId="37" applyFont="1" applyBorder="1"/>
    <xf numFmtId="0" fontId="73" fillId="0" borderId="0" xfId="0" applyFont="1"/>
    <xf numFmtId="0" fontId="22" fillId="0" borderId="30" xfId="53" applyFont="1" applyBorder="1" applyAlignment="1">
      <alignment horizontal="left"/>
    </xf>
    <xf numFmtId="0" fontId="13" fillId="32" borderId="52" xfId="53" applyFont="1" applyFill="1" applyBorder="1"/>
    <xf numFmtId="0" fontId="13" fillId="37" borderId="45" xfId="53" applyFont="1" applyFill="1" applyBorder="1" applyAlignment="1" applyProtection="1">
      <alignment horizontal="left"/>
      <protection locked="0"/>
    </xf>
    <xf numFmtId="0" fontId="10" fillId="0" borderId="29" xfId="53" applyBorder="1" applyAlignment="1">
      <alignment horizontal="center"/>
    </xf>
    <xf numFmtId="0" fontId="13" fillId="32" borderId="17" xfId="53" applyFont="1" applyFill="1" applyBorder="1" applyAlignment="1">
      <alignment horizontal="left"/>
    </xf>
    <xf numFmtId="0" fontId="22" fillId="0" borderId="29" xfId="53" applyFont="1" applyBorder="1" applyAlignment="1">
      <alignment horizontal="left"/>
    </xf>
    <xf numFmtId="0" fontId="10" fillId="0" borderId="38" xfId="53" applyBorder="1" applyAlignment="1">
      <alignment horizontal="right"/>
    </xf>
    <xf numFmtId="0" fontId="13" fillId="37" borderId="23" xfId="53" applyFont="1" applyFill="1" applyBorder="1" applyProtection="1">
      <protection locked="0"/>
    </xf>
    <xf numFmtId="0" fontId="10" fillId="0" borderId="27" xfId="53" applyBorder="1" applyAlignment="1">
      <alignment horizontal="left"/>
    </xf>
    <xf numFmtId="0" fontId="10" fillId="0" borderId="0" xfId="53" applyAlignment="1">
      <alignment horizontal="left"/>
    </xf>
    <xf numFmtId="0" fontId="72" fillId="0" borderId="0" xfId="53" applyFont="1" applyAlignment="1">
      <alignment horizontal="left"/>
    </xf>
    <xf numFmtId="0" fontId="10" fillId="0" borderId="30" xfId="53" applyBorder="1" applyAlignment="1">
      <alignment horizontal="left"/>
    </xf>
    <xf numFmtId="164" fontId="13" fillId="32" borderId="35" xfId="53" applyNumberFormat="1" applyFont="1" applyFill="1" applyBorder="1" applyAlignment="1">
      <alignment horizontal="left" wrapText="1"/>
    </xf>
    <xf numFmtId="0" fontId="13" fillId="32" borderId="96" xfId="53" applyFont="1" applyFill="1" applyBorder="1" applyAlignment="1">
      <alignment horizontal="left"/>
    </xf>
    <xf numFmtId="0" fontId="13" fillId="32" borderId="36" xfId="53" applyFont="1" applyFill="1" applyBorder="1" applyAlignment="1">
      <alignment wrapText="1"/>
    </xf>
    <xf numFmtId="0" fontId="13" fillId="37" borderId="23" xfId="53" applyFont="1" applyFill="1" applyBorder="1" applyAlignment="1" applyProtection="1">
      <alignment horizontal="left"/>
      <protection locked="0"/>
    </xf>
    <xf numFmtId="0" fontId="75" fillId="0" borderId="45" xfId="53" applyFont="1" applyBorder="1" applyAlignment="1">
      <alignment horizontal="right" wrapText="1"/>
    </xf>
    <xf numFmtId="0" fontId="0" fillId="30" borderId="45" xfId="0" applyFill="1" applyBorder="1"/>
    <xf numFmtId="0" fontId="25" fillId="0" borderId="87" xfId="53" applyFont="1" applyBorder="1" applyAlignment="1">
      <alignment wrapText="1"/>
    </xf>
    <xf numFmtId="0" fontId="25" fillId="39" borderId="0" xfId="53" applyFont="1" applyFill="1" applyAlignment="1">
      <alignment wrapText="1"/>
    </xf>
    <xf numFmtId="174" fontId="10" fillId="30" borderId="23" xfId="53" applyNumberFormat="1" applyFill="1" applyBorder="1"/>
    <xf numFmtId="174" fontId="25" fillId="30" borderId="23" xfId="53" applyNumberFormat="1" applyFont="1" applyFill="1" applyBorder="1"/>
    <xf numFmtId="1" fontId="25" fillId="30" borderId="23" xfId="53" applyNumberFormat="1" applyFont="1" applyFill="1" applyBorder="1"/>
    <xf numFmtId="169" fontId="25" fillId="30" borderId="23" xfId="41" applyNumberFormat="1" applyFont="1" applyFill="1" applyBorder="1"/>
    <xf numFmtId="169" fontId="10" fillId="31" borderId="0" xfId="41" applyNumberFormat="1" applyFill="1" applyAlignment="1">
      <alignment horizontal="right"/>
    </xf>
    <xf numFmtId="0" fontId="13" fillId="31" borderId="0" xfId="53" applyFont="1" applyFill="1" applyAlignment="1">
      <alignment horizontal="left"/>
    </xf>
    <xf numFmtId="0" fontId="25" fillId="29" borderId="30" xfId="53" applyFont="1" applyFill="1" applyBorder="1" applyAlignment="1">
      <alignment wrapText="1"/>
    </xf>
    <xf numFmtId="0" fontId="25" fillId="0" borderId="67" xfId="53" applyFont="1" applyBorder="1" applyAlignment="1">
      <alignment wrapText="1"/>
    </xf>
    <xf numFmtId="0" fontId="25" fillId="0" borderId="69" xfId="53" applyFont="1" applyBorder="1" applyAlignment="1">
      <alignment wrapText="1"/>
    </xf>
    <xf numFmtId="0" fontId="24" fillId="0" borderId="69" xfId="53" applyFont="1" applyBorder="1" applyAlignment="1">
      <alignment wrapText="1"/>
    </xf>
    <xf numFmtId="0" fontId="25" fillId="0" borderId="69" xfId="0" applyFont="1" applyBorder="1" applyAlignment="1">
      <alignment wrapText="1"/>
    </xf>
    <xf numFmtId="0" fontId="60" fillId="0" borderId="71" xfId="0" applyFont="1" applyBorder="1" applyAlignment="1">
      <alignment horizontal="left" wrapText="1"/>
    </xf>
    <xf numFmtId="0" fontId="24" fillId="0" borderId="67" xfId="53" applyFont="1" applyBorder="1" applyAlignment="1">
      <alignment wrapText="1"/>
    </xf>
    <xf numFmtId="169" fontId="13" fillId="30" borderId="59" xfId="53" applyNumberFormat="1" applyFont="1" applyFill="1" applyBorder="1"/>
    <xf numFmtId="171" fontId="13" fillId="30" borderId="70" xfId="47" applyNumberFormat="1" applyFont="1" applyFill="1" applyBorder="1"/>
    <xf numFmtId="0" fontId="0" fillId="0" borderId="69" xfId="0" applyBorder="1"/>
    <xf numFmtId="0" fontId="0" fillId="0" borderId="70" xfId="0" applyBorder="1"/>
    <xf numFmtId="169" fontId="13" fillId="30" borderId="70" xfId="53" applyNumberFormat="1" applyFont="1" applyFill="1" applyBorder="1"/>
    <xf numFmtId="0" fontId="24" fillId="0" borderId="71" xfId="53" applyFont="1" applyBorder="1" applyAlignment="1">
      <alignment wrapText="1"/>
    </xf>
    <xf numFmtId="171" fontId="13" fillId="30" borderId="72" xfId="47" applyNumberFormat="1" applyFont="1" applyFill="1" applyBorder="1"/>
    <xf numFmtId="0" fontId="24" fillId="0" borderId="23" xfId="53" applyFont="1" applyBorder="1" applyAlignment="1">
      <alignment wrapText="1"/>
    </xf>
    <xf numFmtId="0" fontId="24" fillId="0" borderId="23" xfId="0" applyFont="1" applyBorder="1" applyAlignment="1">
      <alignment wrapText="1"/>
    </xf>
    <xf numFmtId="1" fontId="10" fillId="30" borderId="23" xfId="53" applyNumberFormat="1" applyFill="1" applyBorder="1"/>
    <xf numFmtId="1" fontId="10" fillId="30" borderId="23" xfId="41" applyNumberFormat="1" applyFill="1" applyBorder="1"/>
    <xf numFmtId="0" fontId="0" fillId="47" borderId="0" xfId="0" applyFill="1"/>
    <xf numFmtId="0" fontId="52" fillId="47" borderId="0" xfId="0" applyFont="1" applyFill="1"/>
    <xf numFmtId="0" fontId="25" fillId="0" borderId="101" xfId="53" applyFont="1" applyBorder="1" applyAlignment="1">
      <alignment horizontal="center" vertical="center" wrapText="1"/>
    </xf>
    <xf numFmtId="0" fontId="24" fillId="0" borderId="85" xfId="53" applyFont="1" applyBorder="1" applyAlignment="1">
      <alignment horizontal="center" vertical="center" wrapText="1"/>
    </xf>
    <xf numFmtId="168" fontId="10" fillId="35" borderId="105" xfId="41" applyNumberFormat="1" applyFill="1" applyBorder="1" applyAlignment="1" applyProtection="1">
      <alignment horizontal="right"/>
      <protection locked="0"/>
    </xf>
    <xf numFmtId="168" fontId="10" fillId="48" borderId="10" xfId="41" applyNumberFormat="1" applyFill="1" applyBorder="1" applyAlignment="1" applyProtection="1">
      <alignment horizontal="right"/>
      <protection locked="0"/>
    </xf>
    <xf numFmtId="169" fontId="10" fillId="48" borderId="10" xfId="41" applyNumberFormat="1" applyFill="1" applyBorder="1" applyAlignment="1" applyProtection="1">
      <alignment horizontal="right"/>
      <protection locked="0"/>
    </xf>
    <xf numFmtId="168" fontId="10" fillId="35" borderId="17" xfId="41" applyNumberFormat="1" applyFill="1" applyBorder="1" applyAlignment="1" applyProtection="1">
      <alignment horizontal="left"/>
      <protection locked="0"/>
    </xf>
    <xf numFmtId="168" fontId="10" fillId="48" borderId="23" xfId="41" applyNumberFormat="1" applyFill="1" applyBorder="1" applyAlignment="1" applyProtection="1">
      <alignment horizontal="right"/>
      <protection locked="0"/>
    </xf>
    <xf numFmtId="169" fontId="10" fillId="48" borderId="23" xfId="41" applyNumberFormat="1" applyFill="1" applyBorder="1" applyAlignment="1" applyProtection="1">
      <alignment horizontal="right"/>
      <protection locked="0"/>
    </xf>
    <xf numFmtId="168" fontId="10" fillId="48" borderId="37" xfId="41" applyNumberFormat="1" applyFill="1" applyBorder="1" applyAlignment="1" applyProtection="1">
      <alignment horizontal="right"/>
      <protection locked="0"/>
    </xf>
    <xf numFmtId="169" fontId="10" fillId="48" borderId="37" xfId="41" applyNumberFormat="1" applyFill="1" applyBorder="1" applyAlignment="1" applyProtection="1">
      <alignment horizontal="right"/>
      <protection locked="0"/>
    </xf>
    <xf numFmtId="0" fontId="10" fillId="0" borderId="60" xfId="53" applyBorder="1"/>
    <xf numFmtId="0" fontId="25" fillId="29" borderId="101" xfId="53" applyFont="1" applyFill="1" applyBorder="1" applyAlignment="1">
      <alignment wrapText="1"/>
    </xf>
    <xf numFmtId="168" fontId="25" fillId="28" borderId="77" xfId="41" applyNumberFormat="1" applyFont="1" applyFill="1" applyBorder="1" applyAlignment="1">
      <alignment horizontal="right"/>
    </xf>
    <xf numFmtId="168" fontId="25" fillId="28" borderId="78" xfId="41" applyNumberFormat="1" applyFont="1" applyFill="1" applyBorder="1" applyAlignment="1">
      <alignment horizontal="right"/>
    </xf>
    <xf numFmtId="169" fontId="25" fillId="28" borderId="78" xfId="41" applyNumberFormat="1" applyFont="1" applyFill="1" applyBorder="1" applyAlignment="1">
      <alignment horizontal="right"/>
    </xf>
    <xf numFmtId="169" fontId="25" fillId="28" borderId="79" xfId="41" applyNumberFormat="1" applyFont="1" applyFill="1" applyBorder="1" applyAlignment="1">
      <alignment horizontal="right"/>
    </xf>
    <xf numFmtId="0" fontId="25" fillId="29" borderId="80" xfId="53" applyFont="1" applyFill="1" applyBorder="1" applyAlignment="1">
      <alignment wrapText="1"/>
    </xf>
    <xf numFmtId="169" fontId="10" fillId="48" borderId="12" xfId="41" applyNumberFormat="1" applyFill="1" applyBorder="1" applyAlignment="1" applyProtection="1">
      <alignment horizontal="right"/>
      <protection locked="0"/>
    </xf>
    <xf numFmtId="168" fontId="10" fillId="48" borderId="11" xfId="41" applyNumberFormat="1" applyFill="1" applyBorder="1" applyAlignment="1" applyProtection="1">
      <alignment horizontal="right"/>
      <protection locked="0"/>
    </xf>
    <xf numFmtId="169" fontId="10" fillId="48" borderId="11" xfId="41" applyNumberFormat="1" applyFill="1" applyBorder="1" applyAlignment="1" applyProtection="1">
      <alignment horizontal="right"/>
      <protection locked="0"/>
    </xf>
    <xf numFmtId="169" fontId="10" fillId="48" borderId="46" xfId="41" applyNumberFormat="1" applyFill="1" applyBorder="1" applyAlignment="1" applyProtection="1">
      <alignment horizontal="right"/>
      <protection locked="0"/>
    </xf>
    <xf numFmtId="0" fontId="24" fillId="28" borderId="104" xfId="53" applyFont="1" applyFill="1" applyBorder="1" applyAlignment="1">
      <alignment horizontal="left"/>
    </xf>
    <xf numFmtId="0" fontId="11" fillId="30" borderId="60" xfId="53" applyFont="1" applyFill="1" applyBorder="1" applyAlignment="1">
      <alignment horizontal="center" vertical="center" textRotation="90" wrapText="1"/>
    </xf>
    <xf numFmtId="168" fontId="25" fillId="28" borderId="48" xfId="41" applyNumberFormat="1" applyFont="1" applyFill="1" applyBorder="1" applyAlignment="1">
      <alignment horizontal="right"/>
    </xf>
    <xf numFmtId="169" fontId="25" fillId="28" borderId="49" xfId="41" applyNumberFormat="1" applyFont="1" applyFill="1" applyBorder="1" applyAlignment="1">
      <alignment horizontal="right"/>
    </xf>
    <xf numFmtId="169" fontId="25" fillId="28" borderId="50" xfId="41" applyNumberFormat="1" applyFont="1" applyFill="1" applyBorder="1" applyAlignment="1">
      <alignment horizontal="right"/>
    </xf>
    <xf numFmtId="0" fontId="24" fillId="28" borderId="106" xfId="53" applyFont="1" applyFill="1" applyBorder="1" applyAlignment="1">
      <alignment horizontal="left"/>
    </xf>
    <xf numFmtId="169" fontId="25" fillId="28" borderId="48" xfId="41" applyNumberFormat="1" applyFont="1" applyFill="1" applyBorder="1" applyAlignment="1">
      <alignment horizontal="right"/>
    </xf>
    <xf numFmtId="169" fontId="10" fillId="28" borderId="49" xfId="41" applyNumberFormat="1" applyFill="1" applyBorder="1" applyAlignment="1">
      <alignment horizontal="right"/>
    </xf>
    <xf numFmtId="169" fontId="10" fillId="28" borderId="50" xfId="41" applyNumberFormat="1" applyFill="1" applyBorder="1" applyAlignment="1">
      <alignment horizontal="right"/>
    </xf>
    <xf numFmtId="169" fontId="10" fillId="28" borderId="51" xfId="41" applyNumberFormat="1" applyFill="1" applyBorder="1" applyAlignment="1">
      <alignment horizontal="right"/>
    </xf>
    <xf numFmtId="0" fontId="13" fillId="31" borderId="23" xfId="53" applyFont="1" applyFill="1" applyBorder="1" applyAlignment="1">
      <alignment horizontal="left" wrapText="1"/>
    </xf>
    <xf numFmtId="9" fontId="10" fillId="39" borderId="23" xfId="53" applyNumberFormat="1" applyFill="1" applyBorder="1"/>
    <xf numFmtId="9" fontId="10" fillId="34" borderId="23" xfId="53" applyNumberFormat="1" applyFill="1" applyBorder="1" applyProtection="1">
      <protection locked="0"/>
    </xf>
    <xf numFmtId="173" fontId="10" fillId="30" borderId="23" xfId="53" applyNumberFormat="1" applyFill="1" applyBorder="1"/>
    <xf numFmtId="0" fontId="10" fillId="0" borderId="23" xfId="53" applyBorder="1"/>
    <xf numFmtId="168" fontId="25" fillId="46" borderId="23" xfId="41" applyNumberFormat="1" applyFont="1" applyFill="1" applyBorder="1" applyAlignment="1">
      <alignment horizontal="right"/>
    </xf>
    <xf numFmtId="169" fontId="25" fillId="46" borderId="23" xfId="41" applyNumberFormat="1" applyFont="1" applyFill="1" applyBorder="1" applyAlignment="1">
      <alignment horizontal="right"/>
    </xf>
    <xf numFmtId="0" fontId="24" fillId="46" borderId="23" xfId="53" applyFont="1" applyFill="1" applyBorder="1" applyAlignment="1">
      <alignment horizontal="left"/>
    </xf>
    <xf numFmtId="0" fontId="24" fillId="46" borderId="23" xfId="53" applyFont="1" applyFill="1" applyBorder="1" applyAlignment="1">
      <alignment horizontal="left" wrapText="1"/>
    </xf>
    <xf numFmtId="0" fontId="0" fillId="47" borderId="23" xfId="0" applyFill="1" applyBorder="1"/>
    <xf numFmtId="9" fontId="10" fillId="47" borderId="23" xfId="53" applyNumberFormat="1" applyFill="1" applyBorder="1"/>
    <xf numFmtId="173" fontId="10" fillId="47" borderId="23" xfId="53" applyNumberFormat="1" applyFill="1" applyBorder="1"/>
    <xf numFmtId="168" fontId="66" fillId="31" borderId="23" xfId="41" applyNumberFormat="1" applyFont="1" applyFill="1" applyBorder="1" applyAlignment="1">
      <alignment horizontal="center" vertical="center"/>
    </xf>
    <xf numFmtId="169" fontId="25" fillId="31" borderId="23" xfId="41" applyNumberFormat="1" applyFont="1" applyFill="1" applyBorder="1" applyAlignment="1">
      <alignment horizontal="right"/>
    </xf>
    <xf numFmtId="173" fontId="10" fillId="29" borderId="23" xfId="53" applyNumberFormat="1" applyFill="1" applyBorder="1"/>
    <xf numFmtId="169" fontId="25" fillId="30" borderId="23" xfId="41" applyNumberFormat="1" applyFont="1" applyFill="1" applyBorder="1" applyAlignment="1">
      <alignment horizontal="left"/>
    </xf>
    <xf numFmtId="0" fontId="25" fillId="29" borderId="23" xfId="53" applyFont="1" applyFill="1" applyBorder="1" applyAlignment="1">
      <alignment horizontal="center" vertical="center" wrapText="1"/>
    </xf>
    <xf numFmtId="168" fontId="25" fillId="46" borderId="23" xfId="41" applyNumberFormat="1" applyFont="1" applyFill="1" applyBorder="1" applyAlignment="1">
      <alignment horizontal="center" vertical="center"/>
    </xf>
    <xf numFmtId="169" fontId="25" fillId="46" borderId="23" xfId="41" applyNumberFormat="1" applyFont="1" applyFill="1" applyBorder="1" applyAlignment="1">
      <alignment horizontal="center" vertical="center"/>
    </xf>
    <xf numFmtId="0" fontId="24" fillId="46" borderId="23" xfId="53" applyFont="1" applyFill="1" applyBorder="1" applyAlignment="1">
      <alignment horizontal="center" vertical="center"/>
    </xf>
    <xf numFmtId="0" fontId="24" fillId="46" borderId="23" xfId="53" applyFont="1" applyFill="1" applyBorder="1" applyAlignment="1">
      <alignment horizontal="center" vertical="center" wrapText="1"/>
    </xf>
    <xf numFmtId="0" fontId="0" fillId="47" borderId="23" xfId="0" applyFill="1" applyBorder="1" applyAlignment="1">
      <alignment horizontal="center" vertical="center"/>
    </xf>
    <xf numFmtId="9" fontId="10" fillId="47" borderId="23" xfId="53" applyNumberFormat="1" applyFill="1" applyBorder="1" applyAlignment="1">
      <alignment horizontal="center" vertical="center"/>
    </xf>
    <xf numFmtId="173" fontId="10" fillId="47" borderId="23" xfId="53" applyNumberFormat="1" applyFill="1" applyBorder="1" applyAlignment="1">
      <alignment horizontal="center" vertical="center"/>
    </xf>
    <xf numFmtId="0" fontId="10" fillId="47" borderId="23" xfId="53" applyFill="1" applyBorder="1" applyAlignment="1">
      <alignment horizontal="center" vertical="center"/>
    </xf>
    <xf numFmtId="168" fontId="10" fillId="31" borderId="23" xfId="41" applyNumberFormat="1" applyFill="1" applyBorder="1" applyAlignment="1">
      <alignment horizontal="center" vertical="center"/>
    </xf>
    <xf numFmtId="0" fontId="13" fillId="31" borderId="23" xfId="53" applyFont="1" applyFill="1" applyBorder="1" applyAlignment="1">
      <alignment horizontal="center" vertical="center"/>
    </xf>
    <xf numFmtId="169" fontId="10" fillId="31" borderId="23" xfId="41" applyNumberFormat="1" applyFill="1" applyBorder="1" applyAlignment="1">
      <alignment horizontal="center" vertical="center"/>
    </xf>
    <xf numFmtId="169" fontId="10" fillId="35" borderId="23" xfId="41" applyNumberFormat="1" applyFill="1" applyBorder="1" applyAlignment="1" applyProtection="1">
      <alignment horizontal="center" vertical="center"/>
      <protection locked="0"/>
    </xf>
    <xf numFmtId="0" fontId="13" fillId="31" borderId="23" xfId="53" applyFont="1" applyFill="1" applyBorder="1" applyAlignment="1">
      <alignment horizontal="center" vertical="center" wrapText="1"/>
    </xf>
    <xf numFmtId="0" fontId="0" fillId="0" borderId="23" xfId="0" applyBorder="1" applyAlignment="1">
      <alignment horizontal="center" vertical="center"/>
    </xf>
    <xf numFmtId="9" fontId="10" fillId="39" borderId="23" xfId="53" applyNumberFormat="1" applyFill="1" applyBorder="1" applyAlignment="1">
      <alignment horizontal="center" vertical="center"/>
    </xf>
    <xf numFmtId="9" fontId="10" fillId="34" borderId="23" xfId="53" applyNumberFormat="1" applyFill="1" applyBorder="1" applyAlignment="1" applyProtection="1">
      <alignment horizontal="center" vertical="center"/>
      <protection locked="0"/>
    </xf>
    <xf numFmtId="173" fontId="10" fillId="30" borderId="23" xfId="53" applyNumberFormat="1" applyFill="1" applyBorder="1" applyAlignment="1">
      <alignment horizontal="center" vertical="center"/>
    </xf>
    <xf numFmtId="169" fontId="10" fillId="30" borderId="23" xfId="41" applyNumberFormat="1" applyFill="1" applyBorder="1" applyAlignment="1">
      <alignment horizontal="center" vertical="center"/>
    </xf>
    <xf numFmtId="0" fontId="10" fillId="0" borderId="23" xfId="53" applyBorder="1" applyAlignment="1">
      <alignment horizontal="center" vertical="center"/>
    </xf>
    <xf numFmtId="169" fontId="25" fillId="31" borderId="23" xfId="41" applyNumberFormat="1" applyFont="1" applyFill="1" applyBorder="1" applyAlignment="1">
      <alignment horizontal="center" vertical="center"/>
    </xf>
    <xf numFmtId="173" fontId="10" fillId="29" borderId="23" xfId="53" applyNumberFormat="1" applyFill="1" applyBorder="1" applyAlignment="1">
      <alignment horizontal="center" vertical="center"/>
    </xf>
    <xf numFmtId="0" fontId="25" fillId="29" borderId="23" xfId="53" applyFont="1" applyFill="1" applyBorder="1" applyAlignment="1">
      <alignment horizontal="left" vertical="center" wrapText="1"/>
    </xf>
    <xf numFmtId="0" fontId="10" fillId="30" borderId="23" xfId="53" applyFill="1" applyBorder="1" applyAlignment="1">
      <alignment horizontal="left" vertical="center"/>
    </xf>
    <xf numFmtId="168" fontId="10" fillId="31" borderId="23" xfId="41" applyNumberFormat="1" applyFill="1" applyBorder="1" applyAlignment="1" applyProtection="1">
      <alignment horizontal="center" vertical="center"/>
      <protection locked="0"/>
    </xf>
    <xf numFmtId="0" fontId="13" fillId="31" borderId="23" xfId="53" applyFont="1" applyFill="1" applyBorder="1" applyAlignment="1" applyProtection="1">
      <alignment horizontal="center" vertical="center"/>
      <protection locked="0"/>
    </xf>
    <xf numFmtId="169" fontId="10" fillId="31" borderId="23" xfId="41" applyNumberFormat="1" applyFill="1" applyBorder="1" applyAlignment="1" applyProtection="1">
      <alignment horizontal="center" vertical="center"/>
      <protection locked="0"/>
    </xf>
    <xf numFmtId="0" fontId="13" fillId="31" borderId="23" xfId="53"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9" fontId="10" fillId="39" borderId="23" xfId="53" applyNumberFormat="1" applyFill="1" applyBorder="1" applyAlignment="1" applyProtection="1">
      <alignment horizontal="center" vertical="center"/>
      <protection locked="0"/>
    </xf>
    <xf numFmtId="173" fontId="10" fillId="30" borderId="23" xfId="53" applyNumberFormat="1" applyFill="1" applyBorder="1" applyAlignment="1" applyProtection="1">
      <alignment horizontal="center" vertical="center"/>
      <protection locked="0"/>
    </xf>
    <xf numFmtId="169" fontId="10" fillId="30" borderId="23" xfId="41" applyNumberFormat="1" applyFill="1" applyBorder="1" applyAlignment="1" applyProtection="1">
      <alignment horizontal="center" vertical="center"/>
      <protection locked="0"/>
    </xf>
    <xf numFmtId="0" fontId="10" fillId="0" borderId="23" xfId="53" applyBorder="1" applyAlignment="1" applyProtection="1">
      <alignment horizontal="center" vertical="center"/>
      <protection locked="0"/>
    </xf>
    <xf numFmtId="0" fontId="54" fillId="31" borderId="23" xfId="53" applyFont="1" applyFill="1" applyBorder="1" applyAlignment="1">
      <alignment horizontal="center" vertical="center"/>
    </xf>
    <xf numFmtId="0" fontId="54" fillId="46" borderId="23" xfId="53" applyFont="1" applyFill="1" applyBorder="1" applyAlignment="1">
      <alignment horizontal="center" vertical="center"/>
    </xf>
    <xf numFmtId="168" fontId="25" fillId="31" borderId="23" xfId="41" applyNumberFormat="1" applyFont="1" applyFill="1" applyBorder="1" applyAlignment="1">
      <alignment horizontal="right"/>
    </xf>
    <xf numFmtId="0" fontId="25" fillId="29" borderId="23" xfId="0" applyFont="1" applyFill="1" applyBorder="1" applyAlignment="1">
      <alignment wrapText="1"/>
    </xf>
    <xf numFmtId="176" fontId="0" fillId="39" borderId="23" xfId="0" applyNumberFormat="1" applyFill="1" applyBorder="1"/>
    <xf numFmtId="0" fontId="10" fillId="30" borderId="22" xfId="53" applyFill="1" applyBorder="1"/>
    <xf numFmtId="0" fontId="25" fillId="29" borderId="22" xfId="53" applyFont="1" applyFill="1" applyBorder="1" applyAlignment="1">
      <alignment wrapText="1"/>
    </xf>
    <xf numFmtId="2" fontId="25" fillId="29" borderId="22" xfId="53" applyNumberFormat="1" applyFont="1" applyFill="1" applyBorder="1" applyAlignment="1">
      <alignment wrapText="1"/>
    </xf>
    <xf numFmtId="2" fontId="25" fillId="29" borderId="23" xfId="53" applyNumberFormat="1" applyFont="1" applyFill="1" applyBorder="1" applyAlignment="1">
      <alignment wrapText="1"/>
    </xf>
    <xf numFmtId="0" fontId="11" fillId="0" borderId="23" xfId="53" applyFont="1" applyBorder="1" applyAlignment="1">
      <alignment wrapText="1"/>
    </xf>
    <xf numFmtId="0" fontId="66" fillId="0" borderId="23" xfId="53" applyFont="1" applyBorder="1" applyAlignment="1">
      <alignment horizontal="left"/>
    </xf>
    <xf numFmtId="0" fontId="66" fillId="32" borderId="23" xfId="53" applyFont="1" applyFill="1" applyBorder="1"/>
    <xf numFmtId="0" fontId="66" fillId="0" borderId="23" xfId="53" applyFont="1" applyBorder="1" applyAlignment="1">
      <alignment horizontal="left" wrapText="1"/>
    </xf>
    <xf numFmtId="164" fontId="66" fillId="0" borderId="23" xfId="53" applyNumberFormat="1" applyFont="1" applyBorder="1" applyAlignment="1">
      <alignment horizontal="left" wrapText="1"/>
    </xf>
    <xf numFmtId="164" fontId="66" fillId="25" borderId="23" xfId="53" applyNumberFormat="1" applyFont="1" applyFill="1" applyBorder="1" applyAlignment="1">
      <alignment horizontal="left" wrapText="1"/>
    </xf>
    <xf numFmtId="0" fontId="25" fillId="0" borderId="23" xfId="53" applyFont="1" applyBorder="1" applyAlignment="1">
      <alignment horizontal="left"/>
    </xf>
    <xf numFmtId="0" fontId="66" fillId="32" borderId="23" xfId="53" applyFont="1" applyFill="1" applyBorder="1" applyAlignment="1">
      <alignment wrapText="1"/>
    </xf>
    <xf numFmtId="0" fontId="25" fillId="33" borderId="23" xfId="53" applyFont="1" applyFill="1" applyBorder="1" applyAlignment="1">
      <alignment horizontal="center" vertical="center" wrapText="1"/>
    </xf>
    <xf numFmtId="0" fontId="25" fillId="33" borderId="23" xfId="53" applyFont="1" applyFill="1" applyBorder="1" applyAlignment="1">
      <alignment horizontal="center" vertical="center"/>
    </xf>
    <xf numFmtId="0" fontId="65" fillId="0" borderId="40" xfId="53" applyFont="1" applyBorder="1" applyAlignment="1">
      <alignment horizontal="center" vertical="center" textRotation="90"/>
    </xf>
    <xf numFmtId="0" fontId="66" fillId="24" borderId="23" xfId="53" applyFont="1" applyFill="1" applyBorder="1" applyAlignment="1">
      <alignment horizontal="left" wrapText="1"/>
    </xf>
    <xf numFmtId="0" fontId="66" fillId="0" borderId="23" xfId="53" applyFont="1" applyBorder="1" applyAlignment="1">
      <alignment horizontal="right"/>
    </xf>
    <xf numFmtId="0" fontId="66" fillId="0" borderId="23" xfId="0" applyFont="1" applyBorder="1"/>
    <xf numFmtId="0" fontId="79" fillId="32" borderId="23" xfId="53" applyFont="1" applyFill="1" applyBorder="1" applyAlignment="1">
      <alignment wrapText="1"/>
    </xf>
    <xf numFmtId="164" fontId="79" fillId="32" borderId="23" xfId="53" applyNumberFormat="1" applyFont="1" applyFill="1" applyBorder="1" applyAlignment="1">
      <alignment horizontal="left" wrapText="1"/>
    </xf>
    <xf numFmtId="0" fontId="51" fillId="0" borderId="90" xfId="53" applyFont="1" applyBorder="1"/>
    <xf numFmtId="0" fontId="51" fillId="0" borderId="100" xfId="53" applyFont="1" applyBorder="1"/>
    <xf numFmtId="0" fontId="51" fillId="0" borderId="23" xfId="53" applyFont="1" applyBorder="1"/>
    <xf numFmtId="0" fontId="81" fillId="0" borderId="27" xfId="53" applyFont="1" applyBorder="1"/>
    <xf numFmtId="0" fontId="81" fillId="0" borderId="28" xfId="53" applyFont="1" applyBorder="1"/>
    <xf numFmtId="0" fontId="52" fillId="0" borderId="40" xfId="53" applyFont="1" applyBorder="1"/>
    <xf numFmtId="0" fontId="81" fillId="0" borderId="29" xfId="53" applyFont="1" applyBorder="1"/>
    <xf numFmtId="0" fontId="81" fillId="35" borderId="10" xfId="53" applyFont="1" applyFill="1" applyBorder="1" applyAlignment="1" applyProtection="1">
      <alignment horizontal="left"/>
      <protection locked="0"/>
    </xf>
    <xf numFmtId="166" fontId="81" fillId="35" borderId="11" xfId="53" applyNumberFormat="1" applyFont="1" applyFill="1" applyBorder="1" applyAlignment="1" applyProtection="1">
      <alignment horizontal="left"/>
      <protection locked="0"/>
    </xf>
    <xf numFmtId="166" fontId="81" fillId="35" borderId="10" xfId="53" applyNumberFormat="1" applyFont="1" applyFill="1" applyBorder="1" applyAlignment="1" applyProtection="1">
      <alignment horizontal="left"/>
      <protection locked="0"/>
    </xf>
    <xf numFmtId="0" fontId="81" fillId="35" borderId="17" xfId="53" applyFont="1" applyFill="1" applyBorder="1" applyAlignment="1" applyProtection="1">
      <alignment horizontal="left"/>
      <protection locked="0"/>
    </xf>
    <xf numFmtId="0" fontId="81" fillId="31" borderId="103" xfId="53" applyFont="1" applyFill="1" applyBorder="1" applyAlignment="1">
      <alignment horizontal="left"/>
    </xf>
    <xf numFmtId="0" fontId="81" fillId="0" borderId="29" xfId="53" applyFont="1" applyBorder="1" applyAlignment="1">
      <alignment horizontal="left"/>
    </xf>
    <xf numFmtId="0" fontId="52" fillId="0" borderId="41" xfId="53" applyFont="1" applyBorder="1"/>
    <xf numFmtId="0" fontId="81" fillId="0" borderId="30" xfId="53" applyFont="1" applyBorder="1"/>
    <xf numFmtId="0" fontId="81" fillId="0" borderId="31" xfId="53" applyFont="1" applyBorder="1"/>
    <xf numFmtId="0" fontId="10" fillId="0" borderId="0" xfId="53" applyAlignment="1">
      <alignment vertical="center"/>
    </xf>
    <xf numFmtId="0" fontId="10" fillId="0" borderId="29" xfId="53" applyBorder="1" applyAlignment="1">
      <alignment vertical="center"/>
    </xf>
    <xf numFmtId="0" fontId="81" fillId="30" borderId="104" xfId="53" applyFont="1" applyFill="1" applyBorder="1" applyAlignment="1">
      <alignment horizontal="center" vertical="center" wrapText="1"/>
    </xf>
    <xf numFmtId="0" fontId="0" fillId="49" borderId="99" xfId="0" applyFill="1" applyBorder="1" applyAlignment="1">
      <alignment horizontal="center"/>
    </xf>
    <xf numFmtId="0" fontId="0" fillId="49" borderId="84" xfId="0" applyFill="1" applyBorder="1" applyAlignment="1">
      <alignment horizontal="center"/>
    </xf>
    <xf numFmtId="0" fontId="0" fillId="49" borderId="96" xfId="0" applyFill="1" applyBorder="1" applyAlignment="1">
      <alignment horizontal="center"/>
    </xf>
    <xf numFmtId="173" fontId="10" fillId="47" borderId="20" xfId="53" applyNumberFormat="1" applyFill="1" applyBorder="1"/>
    <xf numFmtId="169" fontId="10" fillId="29" borderId="37" xfId="41" applyNumberFormat="1" applyFill="1" applyBorder="1" applyAlignment="1">
      <alignment horizontal="center" vertical="center"/>
    </xf>
    <xf numFmtId="0" fontId="24" fillId="29" borderId="37" xfId="53" applyFont="1" applyFill="1" applyBorder="1" applyAlignment="1">
      <alignment horizontal="center" vertical="center" wrapText="1"/>
    </xf>
    <xf numFmtId="169" fontId="25" fillId="30" borderId="37" xfId="41" applyNumberFormat="1" applyFont="1" applyFill="1" applyBorder="1" applyAlignment="1">
      <alignment horizontal="center" vertical="center"/>
    </xf>
    <xf numFmtId="169" fontId="10" fillId="30" borderId="109" xfId="41" applyNumberFormat="1" applyFill="1" applyBorder="1"/>
    <xf numFmtId="0" fontId="80" fillId="31" borderId="109" xfId="53" applyFont="1" applyFill="1" applyBorder="1" applyAlignment="1">
      <alignment horizontal="center" vertical="center"/>
    </xf>
    <xf numFmtId="0" fontId="10" fillId="0" borderId="109" xfId="53" applyBorder="1"/>
    <xf numFmtId="0" fontId="24" fillId="0" borderId="107" xfId="53" applyFont="1" applyBorder="1" applyAlignment="1">
      <alignment horizontal="center" vertical="center" wrapText="1"/>
    </xf>
    <xf numFmtId="0" fontId="24" fillId="0" borderId="104" xfId="53" applyFont="1" applyBorder="1" applyAlignment="1">
      <alignment horizontal="center" vertical="center" wrapText="1"/>
    </xf>
    <xf numFmtId="169" fontId="25" fillId="35" borderId="108" xfId="41" applyNumberFormat="1" applyFont="1" applyFill="1" applyBorder="1" applyAlignment="1" applyProtection="1">
      <alignment horizontal="center" vertical="center"/>
      <protection locked="0"/>
    </xf>
    <xf numFmtId="0" fontId="65" fillId="0" borderId="41" xfId="53" applyFont="1" applyBorder="1"/>
    <xf numFmtId="0" fontId="66" fillId="0" borderId="41" xfId="53" applyFont="1" applyBorder="1" applyAlignment="1">
      <alignment horizontal="left"/>
    </xf>
    <xf numFmtId="0" fontId="66" fillId="0" borderId="112" xfId="53" applyFont="1" applyBorder="1" applyAlignment="1">
      <alignment horizontal="right"/>
    </xf>
    <xf numFmtId="0" fontId="65" fillId="33" borderId="13" xfId="53" applyFont="1" applyFill="1" applyBorder="1" applyAlignment="1">
      <alignment horizontal="left"/>
    </xf>
    <xf numFmtId="0" fontId="66" fillId="0" borderId="49" xfId="53" applyFont="1" applyBorder="1" applyAlignment="1">
      <alignment horizontal="right"/>
    </xf>
    <xf numFmtId="0" fontId="65" fillId="32" borderId="13" xfId="53" applyFont="1" applyFill="1" applyBorder="1" applyAlignment="1">
      <alignment horizontal="left"/>
    </xf>
    <xf numFmtId="0" fontId="66" fillId="0" borderId="49" xfId="53" applyFont="1" applyBorder="1" applyAlignment="1">
      <alignment horizontal="left"/>
    </xf>
    <xf numFmtId="0" fontId="66" fillId="32" borderId="13" xfId="53" applyFont="1" applyFill="1" applyBorder="1" applyAlignment="1">
      <alignment horizontal="left"/>
    </xf>
    <xf numFmtId="0" fontId="66" fillId="32" borderId="18" xfId="53" applyFont="1" applyFill="1" applyBorder="1" applyAlignment="1">
      <alignment horizontal="left"/>
    </xf>
    <xf numFmtId="0" fontId="66" fillId="0" borderId="52" xfId="53" applyFont="1" applyBorder="1" applyAlignment="1">
      <alignment horizontal="left"/>
    </xf>
    <xf numFmtId="0" fontId="66" fillId="24" borderId="52" xfId="53" applyFont="1" applyFill="1" applyBorder="1" applyAlignment="1">
      <alignment horizontal="left" wrapText="1"/>
    </xf>
    <xf numFmtId="0" fontId="66" fillId="24" borderId="52" xfId="53" applyFont="1" applyFill="1" applyBorder="1" applyAlignment="1">
      <alignment horizontal="center"/>
    </xf>
    <xf numFmtId="0" fontId="66" fillId="30" borderId="52" xfId="53" applyFont="1" applyFill="1" applyBorder="1"/>
    <xf numFmtId="0" fontId="66" fillId="0" borderId="52" xfId="53" applyFont="1" applyBorder="1"/>
    <xf numFmtId="0" fontId="66" fillId="0" borderId="99" xfId="53" applyFont="1" applyBorder="1" applyAlignment="1">
      <alignment horizontal="left"/>
    </xf>
    <xf numFmtId="0" fontId="25" fillId="33" borderId="84" xfId="53" applyFont="1" applyFill="1" applyBorder="1" applyAlignment="1">
      <alignment horizontal="center" vertical="center" wrapText="1"/>
    </xf>
    <xf numFmtId="0" fontId="66" fillId="0" borderId="84" xfId="0" applyFont="1" applyBorder="1"/>
    <xf numFmtId="0" fontId="66" fillId="38" borderId="84" xfId="53" applyFont="1" applyFill="1" applyBorder="1" applyAlignment="1" applyProtection="1">
      <alignment wrapText="1"/>
      <protection locked="0"/>
    </xf>
    <xf numFmtId="0" fontId="66" fillId="0" borderId="45" xfId="53" applyFont="1" applyBorder="1" applyAlignment="1">
      <alignment horizontal="left" wrapText="1"/>
    </xf>
    <xf numFmtId="1" fontId="65" fillId="32" borderId="45" xfId="53" applyNumberFormat="1" applyFont="1" applyFill="1" applyBorder="1" applyAlignment="1">
      <alignment horizontal="center"/>
    </xf>
    <xf numFmtId="0" fontId="82" fillId="47" borderId="40" xfId="0" applyFont="1" applyFill="1" applyBorder="1"/>
    <xf numFmtId="0" fontId="82" fillId="47" borderId="0" xfId="0" applyFont="1" applyFill="1"/>
    <xf numFmtId="0" fontId="82" fillId="47" borderId="29" xfId="0" applyFont="1" applyFill="1" applyBorder="1"/>
    <xf numFmtId="0" fontId="10" fillId="0" borderId="65" xfId="53" applyBorder="1"/>
    <xf numFmtId="0" fontId="25" fillId="0" borderId="40" xfId="53" applyFont="1" applyBorder="1" applyAlignment="1">
      <alignment wrapText="1"/>
    </xf>
    <xf numFmtId="168" fontId="25" fillId="0" borderId="113" xfId="41" applyNumberFormat="1" applyFont="1" applyBorder="1" applyAlignment="1">
      <alignment horizontal="right"/>
    </xf>
    <xf numFmtId="168" fontId="25" fillId="0" borderId="24" xfId="41" applyNumberFormat="1" applyFont="1" applyBorder="1" applyAlignment="1">
      <alignment horizontal="right"/>
    </xf>
    <xf numFmtId="169" fontId="25" fillId="0" borderId="24" xfId="41" applyNumberFormat="1" applyFont="1" applyBorder="1" applyAlignment="1">
      <alignment horizontal="right"/>
    </xf>
    <xf numFmtId="0" fontId="24" fillId="0" borderId="24" xfId="53" applyFont="1" applyBorder="1" applyAlignment="1">
      <alignment horizontal="left"/>
    </xf>
    <xf numFmtId="169" fontId="25" fillId="0" borderId="57" xfId="41" applyNumberFormat="1" applyFont="1" applyBorder="1" applyAlignment="1">
      <alignment horizontal="right"/>
    </xf>
    <xf numFmtId="0" fontId="25" fillId="0" borderId="35" xfId="53" applyFont="1" applyBorder="1" applyAlignment="1">
      <alignment wrapText="1"/>
    </xf>
    <xf numFmtId="0" fontId="10" fillId="0" borderId="0" xfId="53" applyAlignment="1">
      <alignment vertical="top" wrapText="1"/>
    </xf>
    <xf numFmtId="0" fontId="10" fillId="35" borderId="109" xfId="53" quotePrefix="1" applyFill="1" applyBorder="1" applyAlignment="1" applyProtection="1">
      <alignment horizontal="left"/>
      <protection locked="0"/>
    </xf>
    <xf numFmtId="165" fontId="11" fillId="36" borderId="23" xfId="53" applyNumberFormat="1" applyFont="1" applyFill="1" applyBorder="1" applyAlignment="1" applyProtection="1">
      <alignment horizontal="left"/>
      <protection locked="0"/>
    </xf>
    <xf numFmtId="166" fontId="11" fillId="36" borderId="23" xfId="53" applyNumberFormat="1" applyFont="1" applyFill="1" applyBorder="1" applyAlignment="1" applyProtection="1">
      <alignment horizontal="center" wrapText="1"/>
      <protection locked="0"/>
    </xf>
    <xf numFmtId="0" fontId="11" fillId="30" borderId="84" xfId="53" applyFont="1" applyFill="1" applyBorder="1" applyAlignment="1">
      <alignment horizontal="left"/>
    </xf>
    <xf numFmtId="165" fontId="11" fillId="40" borderId="23" xfId="53" applyNumberFormat="1" applyFont="1" applyFill="1" applyBorder="1"/>
    <xf numFmtId="165" fontId="11" fillId="40" borderId="23" xfId="53" applyNumberFormat="1" applyFont="1" applyFill="1" applyBorder="1" applyAlignment="1">
      <alignment wrapText="1"/>
    </xf>
    <xf numFmtId="0" fontId="10" fillId="0" borderId="23" xfId="53" applyBorder="1" applyAlignment="1">
      <alignment horizontal="left" wrapText="1"/>
    </xf>
    <xf numFmtId="164" fontId="10" fillId="35" borderId="23" xfId="53" applyNumberFormat="1" applyFill="1" applyBorder="1" applyAlignment="1" applyProtection="1">
      <alignment horizontal="left" wrapText="1"/>
      <protection locked="0"/>
    </xf>
    <xf numFmtId="164" fontId="10" fillId="0" borderId="23" xfId="53" applyNumberFormat="1" applyBorder="1" applyAlignment="1">
      <alignment horizontal="left" wrapText="1"/>
    </xf>
    <xf numFmtId="164" fontId="10" fillId="35" borderId="84" xfId="53" applyNumberFormat="1" applyFill="1" applyBorder="1" applyAlignment="1" applyProtection="1">
      <alignment wrapText="1"/>
      <protection locked="0"/>
    </xf>
    <xf numFmtId="0" fontId="52" fillId="0" borderId="85" xfId="53" applyFont="1" applyBorder="1" applyAlignment="1">
      <alignment horizontal="center" vertical="center" wrapText="1"/>
    </xf>
    <xf numFmtId="0" fontId="52" fillId="0" borderId="60" xfId="53" applyFont="1" applyBorder="1" applyAlignment="1">
      <alignment vertical="center"/>
    </xf>
    <xf numFmtId="0" fontId="81" fillId="0" borderId="102" xfId="53" applyFont="1" applyBorder="1" applyAlignment="1">
      <alignment horizontal="right" indent="1"/>
    </xf>
    <xf numFmtId="0" fontId="81" fillId="0" borderId="0" xfId="53" applyFont="1"/>
    <xf numFmtId="0" fontId="52" fillId="0" borderId="0" xfId="53" applyFont="1" applyAlignment="1">
      <alignment horizontal="right" vertical="center" indent="1"/>
    </xf>
    <xf numFmtId="0" fontId="52" fillId="0" borderId="30" xfId="53" applyFont="1" applyBorder="1" applyAlignment="1">
      <alignment horizontal="right" vertical="center" indent="1"/>
    </xf>
    <xf numFmtId="0" fontId="52" fillId="0" borderId="0" xfId="53" applyFont="1" applyAlignment="1">
      <alignment horizontal="center" vertical="center" wrapText="1"/>
    </xf>
    <xf numFmtId="0" fontId="29" fillId="0" borderId="0" xfId="0" applyFont="1" applyAlignment="1">
      <alignment horizontal="right"/>
    </xf>
    <xf numFmtId="1" fontId="13" fillId="35" borderId="23" xfId="53" applyNumberFormat="1" applyFont="1" applyFill="1" applyBorder="1" applyProtection="1">
      <protection locked="0"/>
    </xf>
    <xf numFmtId="164" fontId="13" fillId="35" borderId="24" xfId="53" applyNumberFormat="1" applyFont="1" applyFill="1" applyBorder="1" applyAlignment="1" applyProtection="1">
      <alignment horizontal="left" wrapText="1"/>
      <protection locked="0"/>
    </xf>
    <xf numFmtId="169" fontId="10" fillId="36" borderId="96" xfId="41" applyNumberFormat="1" applyFill="1" applyBorder="1" applyProtection="1">
      <protection locked="0"/>
    </xf>
    <xf numFmtId="1" fontId="11" fillId="30" borderId="0" xfId="53" applyNumberFormat="1" applyFont="1" applyFill="1" applyAlignment="1">
      <alignment horizontal="center" vertical="center" wrapText="1"/>
    </xf>
    <xf numFmtId="0" fontId="0" fillId="47" borderId="0" xfId="0" applyFill="1" applyAlignment="1">
      <alignment horizontal="center"/>
    </xf>
    <xf numFmtId="0" fontId="0" fillId="47" borderId="0" xfId="0" applyFill="1" applyAlignment="1">
      <alignment horizontal="left"/>
    </xf>
    <xf numFmtId="0" fontId="0" fillId="47" borderId="0" xfId="0" applyFill="1" applyAlignment="1">
      <alignment horizontal="right"/>
    </xf>
    <xf numFmtId="0" fontId="54" fillId="47" borderId="0" xfId="0" applyFont="1" applyFill="1"/>
    <xf numFmtId="0" fontId="76" fillId="36" borderId="115" xfId="53" applyFont="1" applyFill="1" applyBorder="1" applyAlignment="1">
      <alignment wrapText="1"/>
    </xf>
    <xf numFmtId="0" fontId="76" fillId="36" borderId="97" xfId="53" applyFont="1" applyFill="1" applyBorder="1" applyAlignment="1">
      <alignment wrapText="1"/>
    </xf>
    <xf numFmtId="0" fontId="51" fillId="0" borderId="117" xfId="53" applyFont="1" applyBorder="1"/>
    <xf numFmtId="165" fontId="51" fillId="0" borderId="109" xfId="53" applyNumberFormat="1" applyFont="1" applyBorder="1" applyAlignment="1">
      <alignment wrapText="1"/>
    </xf>
    <xf numFmtId="0" fontId="10" fillId="35" borderId="38" xfId="53" applyFill="1" applyBorder="1" applyAlignment="1" applyProtection="1">
      <alignment horizontal="left" wrapText="1"/>
      <protection locked="0"/>
    </xf>
    <xf numFmtId="0" fontId="79" fillId="0" borderId="109" xfId="53" applyFont="1" applyBorder="1" applyAlignment="1">
      <alignment horizontal="center" wrapText="1"/>
    </xf>
    <xf numFmtId="0" fontId="10" fillId="35" borderId="54" xfId="53" applyFill="1" applyBorder="1" applyProtection="1">
      <protection locked="0"/>
    </xf>
    <xf numFmtId="0" fontId="76" fillId="36" borderId="118" xfId="53" applyFont="1" applyFill="1" applyBorder="1" applyAlignment="1">
      <alignment wrapText="1"/>
    </xf>
    <xf numFmtId="168" fontId="10" fillId="48" borderId="53" xfId="41" applyNumberFormat="1" applyFill="1" applyBorder="1" applyAlignment="1" applyProtection="1">
      <alignment horizontal="right"/>
      <protection locked="0"/>
    </xf>
    <xf numFmtId="169" fontId="10" fillId="48" borderId="53" xfId="41" applyNumberFormat="1" applyFill="1" applyBorder="1" applyAlignment="1" applyProtection="1">
      <alignment horizontal="right"/>
      <protection locked="0"/>
    </xf>
    <xf numFmtId="169" fontId="10" fillId="48" borderId="119" xfId="41" applyNumberFormat="1" applyFill="1" applyBorder="1" applyAlignment="1" applyProtection="1">
      <alignment horizontal="right"/>
      <protection locked="0"/>
    </xf>
    <xf numFmtId="168" fontId="10" fillId="35" borderId="103" xfId="41" applyNumberFormat="1" applyFill="1" applyBorder="1" applyAlignment="1" applyProtection="1">
      <alignment horizontal="left"/>
      <protection locked="0"/>
    </xf>
    <xf numFmtId="0" fontId="60" fillId="0" borderId="0" xfId="0" applyFont="1"/>
    <xf numFmtId="0" fontId="84" fillId="0" borderId="0" xfId="0" applyFont="1"/>
    <xf numFmtId="0" fontId="85" fillId="0" borderId="0" xfId="0" applyFont="1"/>
    <xf numFmtId="0" fontId="85" fillId="0" borderId="69" xfId="0" applyFont="1" applyBorder="1"/>
    <xf numFmtId="0" fontId="85" fillId="0" borderId="70" xfId="0" applyFont="1" applyBorder="1"/>
    <xf numFmtId="0" fontId="85" fillId="0" borderId="71" xfId="0" applyFont="1" applyBorder="1"/>
    <xf numFmtId="0" fontId="85" fillId="0" borderId="63" xfId="0" applyFont="1" applyBorder="1"/>
    <xf numFmtId="0" fontId="85" fillId="0" borderId="72" xfId="0" applyFont="1" applyBorder="1"/>
    <xf numFmtId="0" fontId="60" fillId="0" borderId="69" xfId="0" applyFont="1" applyBorder="1"/>
    <xf numFmtId="0" fontId="60" fillId="0" borderId="70" xfId="0" applyFont="1" applyBorder="1"/>
    <xf numFmtId="0" fontId="13" fillId="35" borderId="46" xfId="53" applyFont="1" applyFill="1" applyBorder="1" applyAlignment="1" applyProtection="1">
      <alignment horizontal="left" wrapText="1"/>
      <protection locked="0"/>
    </xf>
    <xf numFmtId="168" fontId="10" fillId="35" borderId="90" xfId="41" applyNumberFormat="1" applyFill="1" applyBorder="1" applyAlignment="1" applyProtection="1">
      <alignment horizontal="right"/>
      <protection locked="0"/>
    </xf>
    <xf numFmtId="166" fontId="13" fillId="35" borderId="23" xfId="53" applyNumberFormat="1" applyFont="1" applyFill="1" applyBorder="1" applyAlignment="1" applyProtection="1">
      <alignment horizontal="left" wrapText="1"/>
      <protection locked="0"/>
    </xf>
    <xf numFmtId="0" fontId="52" fillId="0" borderId="0" xfId="53" applyFont="1"/>
    <xf numFmtId="17" fontId="18" fillId="0" borderId="0" xfId="53" quotePrefix="1" applyNumberFormat="1" applyFont="1" applyAlignment="1">
      <alignment horizontal="right"/>
    </xf>
    <xf numFmtId="0" fontId="18" fillId="0" borderId="0" xfId="53" applyFont="1" applyAlignment="1">
      <alignment horizontal="right"/>
    </xf>
    <xf numFmtId="0" fontId="52" fillId="0" borderId="0" xfId="53" applyFont="1" applyAlignment="1">
      <alignment wrapText="1"/>
    </xf>
    <xf numFmtId="0" fontId="81" fillId="0" borderId="0" xfId="53" applyFont="1" applyAlignment="1" applyProtection="1">
      <alignment horizontal="center" vertical="center" wrapText="1"/>
      <protection locked="0"/>
    </xf>
    <xf numFmtId="0" fontId="52" fillId="0" borderId="39" xfId="53" applyFont="1" applyBorder="1"/>
    <xf numFmtId="0" fontId="52" fillId="0" borderId="27" xfId="53" applyFont="1" applyBorder="1" applyAlignment="1">
      <alignment horizontal="right" vertical="center" indent="1"/>
    </xf>
    <xf numFmtId="0" fontId="81" fillId="35" borderId="60" xfId="53" applyFont="1" applyFill="1" applyBorder="1" applyAlignment="1" applyProtection="1">
      <alignment horizontal="center" vertical="center" wrapText="1"/>
      <protection locked="0"/>
    </xf>
    <xf numFmtId="165" fontId="11" fillId="0" borderId="109" xfId="53" applyNumberFormat="1" applyFont="1" applyBorder="1" applyAlignment="1">
      <alignment wrapText="1"/>
    </xf>
    <xf numFmtId="0" fontId="25" fillId="0" borderId="0" xfId="53" applyFont="1" applyAlignment="1">
      <alignment horizontal="right" vertical="center" wrapText="1" indent="1"/>
    </xf>
    <xf numFmtId="43" fontId="24" fillId="29" borderId="0" xfId="0" applyNumberFormat="1" applyFont="1" applyFill="1"/>
    <xf numFmtId="43" fontId="25" fillId="29" borderId="0" xfId="75" applyNumberFormat="1" applyFont="1" applyFill="1"/>
    <xf numFmtId="173" fontId="87" fillId="39" borderId="0" xfId="53" applyNumberFormat="1" applyFont="1" applyFill="1"/>
    <xf numFmtId="9" fontId="10" fillId="39" borderId="0" xfId="53" applyNumberFormat="1" applyFill="1"/>
    <xf numFmtId="176" fontId="0" fillId="39" borderId="0" xfId="0" applyNumberFormat="1" applyFill="1"/>
    <xf numFmtId="0" fontId="17" fillId="0" borderId="120" xfId="53" applyFont="1" applyBorder="1"/>
    <xf numFmtId="0" fontId="29" fillId="0" borderId="121" xfId="0" applyFont="1" applyBorder="1"/>
    <xf numFmtId="0" fontId="29" fillId="0" borderId="122" xfId="0" applyFont="1" applyBorder="1"/>
    <xf numFmtId="0" fontId="29" fillId="0" borderId="123" xfId="0" applyFont="1" applyBorder="1"/>
    <xf numFmtId="0" fontId="29" fillId="0" borderId="124" xfId="0" applyFont="1" applyBorder="1"/>
    <xf numFmtId="0" fontId="29" fillId="0" borderId="125" xfId="0" applyFont="1" applyBorder="1"/>
    <xf numFmtId="0" fontId="81" fillId="35" borderId="65" xfId="53" applyFont="1" applyFill="1" applyBorder="1" applyAlignment="1" applyProtection="1">
      <alignment horizontal="center" vertical="center" wrapText="1"/>
      <protection locked="0"/>
    </xf>
    <xf numFmtId="0" fontId="81" fillId="35" borderId="126" xfId="53" applyFont="1" applyFill="1" applyBorder="1" applyAlignment="1" applyProtection="1">
      <alignment horizontal="center" vertical="center" wrapText="1"/>
      <protection locked="0"/>
    </xf>
    <xf numFmtId="0" fontId="52" fillId="0" borderId="60" xfId="53" applyFont="1" applyBorder="1" applyAlignment="1">
      <alignment wrapText="1"/>
    </xf>
    <xf numFmtId="0" fontId="52" fillId="0" borderId="40" xfId="53" applyFont="1" applyBorder="1" applyAlignment="1">
      <alignment horizontal="right" vertical="center" indent="1"/>
    </xf>
    <xf numFmtId="0" fontId="9" fillId="0" borderId="85" xfId="53" applyFont="1" applyBorder="1" applyAlignment="1">
      <alignment vertical="center" wrapText="1"/>
    </xf>
    <xf numFmtId="0" fontId="24" fillId="0" borderId="86" xfId="53" applyFont="1" applyBorder="1" applyAlignment="1">
      <alignment horizontal="center" vertical="center" wrapText="1"/>
    </xf>
    <xf numFmtId="164" fontId="25" fillId="0" borderId="45" xfId="53" applyNumberFormat="1" applyFont="1" applyBorder="1" applyAlignment="1">
      <alignment horizontal="left" wrapText="1"/>
    </xf>
    <xf numFmtId="0" fontId="77" fillId="0" borderId="0" xfId="53" applyFont="1" applyAlignment="1">
      <alignment wrapText="1"/>
    </xf>
    <xf numFmtId="166" fontId="81" fillId="35" borderId="60" xfId="53" applyNumberFormat="1" applyFont="1" applyFill="1" applyBorder="1" applyAlignment="1" applyProtection="1">
      <alignment horizontal="center" vertical="center" wrapText="1"/>
      <protection locked="0"/>
    </xf>
    <xf numFmtId="1" fontId="81" fillId="35" borderId="60" xfId="53" applyNumberFormat="1" applyFont="1" applyFill="1" applyBorder="1" applyAlignment="1" applyProtection="1">
      <alignment horizontal="center" vertical="center" wrapText="1"/>
      <protection locked="0"/>
    </xf>
    <xf numFmtId="0" fontId="81" fillId="35" borderId="60" xfId="53" applyFont="1" applyFill="1" applyBorder="1" applyAlignment="1" applyProtection="1">
      <alignment horizontal="left"/>
      <protection locked="0"/>
    </xf>
    <xf numFmtId="0" fontId="84" fillId="0" borderId="0" xfId="0" applyFont="1" applyAlignment="1">
      <alignment wrapText="1"/>
    </xf>
    <xf numFmtId="169" fontId="84" fillId="0" borderId="0" xfId="41" applyNumberFormat="1" applyFont="1"/>
    <xf numFmtId="169" fontId="84" fillId="0" borderId="0" xfId="0" applyNumberFormat="1" applyFont="1"/>
    <xf numFmtId="0" fontId="11" fillId="30" borderId="65" xfId="53" applyFont="1" applyFill="1" applyBorder="1" applyAlignment="1">
      <alignment horizontal="center" vertical="center" textRotation="90"/>
    </xf>
    <xf numFmtId="0" fontId="11" fillId="30" borderId="58" xfId="53" applyFont="1" applyFill="1" applyBorder="1" applyAlignment="1">
      <alignment horizontal="center" vertical="center" textRotation="90"/>
    </xf>
    <xf numFmtId="0" fontId="11" fillId="30" borderId="61" xfId="53" applyFont="1" applyFill="1" applyBorder="1" applyAlignment="1">
      <alignment horizontal="center" vertical="center" textRotation="90"/>
    </xf>
    <xf numFmtId="0" fontId="11" fillId="30" borderId="65" xfId="53" applyFont="1" applyFill="1" applyBorder="1" applyAlignment="1">
      <alignment horizontal="center" vertical="center" textRotation="90" wrapText="1"/>
    </xf>
    <xf numFmtId="0" fontId="11" fillId="30" borderId="58" xfId="53" applyFont="1" applyFill="1" applyBorder="1" applyAlignment="1">
      <alignment horizontal="center" vertical="center" textRotation="90" wrapText="1"/>
    </xf>
    <xf numFmtId="0" fontId="11" fillId="30" borderId="61" xfId="53" applyFont="1" applyFill="1" applyBorder="1" applyAlignment="1">
      <alignment horizontal="center" vertical="center" textRotation="90" wrapText="1"/>
    </xf>
    <xf numFmtId="0" fontId="52" fillId="0" borderId="85" xfId="53" applyFont="1" applyBorder="1" applyAlignment="1">
      <alignment horizontal="center" vertical="center" wrapText="1"/>
    </xf>
    <xf numFmtId="0" fontId="52" fillId="0" borderId="39" xfId="53" applyFont="1" applyBorder="1" applyAlignment="1">
      <alignment horizontal="left" vertical="center" wrapText="1"/>
    </xf>
    <xf numFmtId="0" fontId="52" fillId="0" borderId="40" xfId="53" applyFont="1" applyBorder="1" applyAlignment="1">
      <alignment horizontal="left" vertical="center" wrapText="1"/>
    </xf>
    <xf numFmtId="166" fontId="81" fillId="35" borderId="65" xfId="53" applyNumberFormat="1" applyFont="1" applyFill="1" applyBorder="1" applyAlignment="1" applyProtection="1">
      <alignment horizontal="center" vertical="center"/>
      <protection locked="0"/>
    </xf>
    <xf numFmtId="166" fontId="81" fillId="35" borderId="61" xfId="53" applyNumberFormat="1" applyFont="1" applyFill="1" applyBorder="1" applyAlignment="1" applyProtection="1">
      <alignment horizontal="center" vertical="center"/>
      <protection locked="0"/>
    </xf>
    <xf numFmtId="0" fontId="52" fillId="0" borderId="57" xfId="53" applyFont="1" applyBorder="1" applyAlignment="1">
      <alignment horizontal="right" vertical="center" indent="1"/>
    </xf>
    <xf numFmtId="0" fontId="52" fillId="0" borderId="66" xfId="53" applyFont="1" applyBorder="1" applyAlignment="1">
      <alignment horizontal="right" vertical="center" indent="1"/>
    </xf>
    <xf numFmtId="0" fontId="25" fillId="29" borderId="111" xfId="53" applyFont="1" applyFill="1" applyBorder="1" applyAlignment="1">
      <alignment horizontal="center" vertical="center" wrapText="1"/>
    </xf>
    <xf numFmtId="0" fontId="25" fillId="29" borderId="87" xfId="53" applyFont="1" applyFill="1" applyBorder="1" applyAlignment="1">
      <alignment horizontal="center" vertical="center" wrapText="1"/>
    </xf>
    <xf numFmtId="0" fontId="25" fillId="29" borderId="110" xfId="53" applyFont="1" applyFill="1" applyBorder="1" applyAlignment="1">
      <alignment horizontal="center" vertical="center" wrapText="1"/>
    </xf>
    <xf numFmtId="1" fontId="81" fillId="35" borderId="101" xfId="53" applyNumberFormat="1" applyFont="1" applyFill="1" applyBorder="1" applyAlignment="1" applyProtection="1">
      <alignment horizontal="center" vertical="center" wrapText="1"/>
      <protection locked="0"/>
    </xf>
    <xf numFmtId="1" fontId="81" fillId="35" borderId="86" xfId="53" applyNumberFormat="1" applyFont="1" applyFill="1" applyBorder="1" applyAlignment="1" applyProtection="1">
      <alignment horizontal="center" vertical="center" wrapText="1"/>
      <protection locked="0"/>
    </xf>
    <xf numFmtId="0" fontId="25" fillId="29" borderId="98" xfId="53" applyFont="1" applyFill="1" applyBorder="1" applyAlignment="1">
      <alignment horizontal="center" vertical="center" wrapText="1"/>
    </xf>
    <xf numFmtId="0" fontId="25" fillId="29" borderId="52" xfId="53" applyFont="1" applyFill="1" applyBorder="1" applyAlignment="1">
      <alignment horizontal="center" vertical="center" wrapText="1"/>
    </xf>
    <xf numFmtId="0" fontId="25" fillId="29" borderId="99" xfId="53" applyFont="1" applyFill="1" applyBorder="1" applyAlignment="1">
      <alignment horizontal="center" vertical="center" wrapText="1"/>
    </xf>
    <xf numFmtId="0" fontId="25" fillId="29" borderId="107" xfId="53" applyFont="1" applyFill="1" applyBorder="1" applyAlignment="1">
      <alignment horizontal="center" vertical="center" wrapText="1"/>
    </xf>
    <xf numFmtId="0" fontId="25" fillId="29" borderId="108" xfId="53" applyFont="1" applyFill="1" applyBorder="1" applyAlignment="1">
      <alignment horizontal="center" vertical="center" wrapText="1"/>
    </xf>
    <xf numFmtId="0" fontId="25" fillId="29" borderId="104" xfId="53" applyFont="1" applyFill="1" applyBorder="1" applyAlignment="1">
      <alignment horizontal="center" vertical="center" wrapText="1"/>
    </xf>
    <xf numFmtId="0" fontId="52" fillId="0" borderId="85" xfId="53" applyFont="1" applyBorder="1" applyAlignment="1">
      <alignment horizontal="left" vertical="center" wrapText="1"/>
    </xf>
    <xf numFmtId="0" fontId="52" fillId="0" borderId="39" xfId="53" applyFont="1" applyBorder="1" applyAlignment="1">
      <alignment horizontal="left" vertical="top" wrapText="1"/>
    </xf>
    <xf numFmtId="0" fontId="52" fillId="0" borderId="27" xfId="53" applyFont="1" applyBorder="1" applyAlignment="1">
      <alignment horizontal="left" vertical="top" wrapText="1"/>
    </xf>
    <xf numFmtId="0" fontId="52" fillId="0" borderId="28" xfId="53" applyFont="1" applyBorder="1" applyAlignment="1">
      <alignment horizontal="left" vertical="top" wrapText="1"/>
    </xf>
    <xf numFmtId="0" fontId="52" fillId="0" borderId="40" xfId="53" applyFont="1" applyBorder="1" applyAlignment="1">
      <alignment horizontal="left" vertical="top" wrapText="1"/>
    </xf>
    <xf numFmtId="0" fontId="52" fillId="0" borderId="0" xfId="53" applyFont="1" applyAlignment="1">
      <alignment horizontal="left" vertical="top" wrapText="1"/>
    </xf>
    <xf numFmtId="0" fontId="52" fillId="0" borderId="29" xfId="53" applyFont="1" applyBorder="1" applyAlignment="1">
      <alignment horizontal="left" vertical="top" wrapText="1"/>
    </xf>
    <xf numFmtId="0" fontId="10" fillId="36" borderId="39" xfId="53" applyFill="1" applyBorder="1" applyAlignment="1">
      <alignment horizontal="center"/>
    </xf>
    <xf numFmtId="0" fontId="10" fillId="36" borderId="27" xfId="53" applyFill="1" applyBorder="1" applyAlignment="1">
      <alignment horizontal="center"/>
    </xf>
    <xf numFmtId="0" fontId="10" fillId="36" borderId="28" xfId="53" applyFill="1" applyBorder="1" applyAlignment="1">
      <alignment horizontal="center"/>
    </xf>
    <xf numFmtId="0" fontId="10" fillId="36" borderId="40" xfId="53" applyFill="1" applyBorder="1" applyAlignment="1">
      <alignment horizontal="center"/>
    </xf>
    <xf numFmtId="0" fontId="10" fillId="36" borderId="0" xfId="53" applyFill="1" applyAlignment="1">
      <alignment horizontal="center"/>
    </xf>
    <xf numFmtId="0" fontId="10" fillId="36" borderId="29" xfId="53" applyFill="1" applyBorder="1" applyAlignment="1">
      <alignment horizontal="center"/>
    </xf>
    <xf numFmtId="0" fontId="10" fillId="36" borderId="41" xfId="53" applyFill="1" applyBorder="1" applyAlignment="1">
      <alignment horizontal="center"/>
    </xf>
    <xf numFmtId="0" fontId="10" fillId="36" borderId="30" xfId="53" applyFill="1" applyBorder="1" applyAlignment="1">
      <alignment horizontal="center"/>
    </xf>
    <xf numFmtId="0" fontId="10" fillId="36" borderId="31" xfId="53" applyFill="1" applyBorder="1" applyAlignment="1">
      <alignment horizontal="center"/>
    </xf>
    <xf numFmtId="0" fontId="13" fillId="35" borderId="20" xfId="53" applyFont="1" applyFill="1" applyBorder="1" applyAlignment="1" applyProtection="1">
      <alignment horizontal="left" wrapText="1"/>
      <protection locked="0"/>
    </xf>
    <xf numFmtId="0" fontId="13" fillId="35" borderId="21" xfId="53" applyFont="1" applyFill="1" applyBorder="1" applyAlignment="1" applyProtection="1">
      <alignment horizontal="left"/>
      <protection locked="0"/>
    </xf>
    <xf numFmtId="0" fontId="13" fillId="35" borderId="116" xfId="53" applyFont="1" applyFill="1" applyBorder="1" applyAlignment="1" applyProtection="1">
      <alignment horizontal="left"/>
      <protection locked="0"/>
    </xf>
    <xf numFmtId="0" fontId="10" fillId="35" borderId="101" xfId="53" applyFill="1" applyBorder="1" applyAlignment="1" applyProtection="1">
      <alignment horizontal="left" wrapText="1"/>
      <protection locked="0"/>
    </xf>
    <xf numFmtId="0" fontId="10" fillId="35" borderId="85" xfId="53" applyFill="1" applyBorder="1" applyAlignment="1" applyProtection="1">
      <alignment horizontal="left" wrapText="1"/>
      <protection locked="0"/>
    </xf>
    <xf numFmtId="0" fontId="10" fillId="35" borderId="86" xfId="53" applyFill="1" applyBorder="1" applyAlignment="1" applyProtection="1">
      <alignment horizontal="left" wrapText="1"/>
      <protection locked="0"/>
    </xf>
    <xf numFmtId="0" fontId="11" fillId="0" borderId="0" xfId="53" applyFont="1" applyAlignment="1">
      <alignment horizontal="left" wrapText="1"/>
    </xf>
    <xf numFmtId="164" fontId="10" fillId="30" borderId="64" xfId="53" applyNumberFormat="1" applyFill="1" applyBorder="1" applyAlignment="1">
      <alignment horizontal="left"/>
    </xf>
    <xf numFmtId="0" fontId="52" fillId="0" borderId="114" xfId="53" applyFont="1" applyBorder="1" applyAlignment="1">
      <alignment horizontal="center" vertical="center" wrapText="1"/>
    </xf>
    <xf numFmtId="0" fontId="25" fillId="29" borderId="101" xfId="53" applyFont="1" applyFill="1" applyBorder="1" applyAlignment="1">
      <alignment horizontal="center" vertical="center" wrapText="1"/>
    </xf>
    <xf numFmtId="0" fontId="25" fillId="29" borderId="85" xfId="53" applyFont="1" applyFill="1" applyBorder="1" applyAlignment="1">
      <alignment horizontal="center" vertical="center" wrapText="1"/>
    </xf>
    <xf numFmtId="0" fontId="25" fillId="29" borderId="86" xfId="53" applyFont="1" applyFill="1" applyBorder="1" applyAlignment="1">
      <alignment horizontal="center" vertical="center" wrapText="1"/>
    </xf>
    <xf numFmtId="0" fontId="11" fillId="35" borderId="20" xfId="53" applyFont="1" applyFill="1" applyBorder="1" applyAlignment="1" applyProtection="1">
      <alignment horizontal="left"/>
      <protection locked="0"/>
    </xf>
    <xf numFmtId="0" fontId="11" fillId="35" borderId="21" xfId="53" applyFont="1" applyFill="1" applyBorder="1" applyAlignment="1" applyProtection="1">
      <alignment horizontal="left"/>
      <protection locked="0"/>
    </xf>
    <xf numFmtId="0" fontId="11" fillId="35" borderId="116" xfId="53" applyFont="1" applyFill="1" applyBorder="1" applyAlignment="1" applyProtection="1">
      <alignment horizontal="left"/>
      <protection locked="0"/>
    </xf>
    <xf numFmtId="0" fontId="52" fillId="0" borderId="114" xfId="53" applyFont="1" applyBorder="1" applyAlignment="1">
      <alignment horizontal="left" vertical="center" wrapText="1"/>
    </xf>
    <xf numFmtId="0" fontId="52" fillId="0" borderId="104" xfId="53" applyFont="1" applyBorder="1" applyAlignment="1">
      <alignment horizontal="left" vertical="center" wrapText="1"/>
    </xf>
    <xf numFmtId="164" fontId="10" fillId="30" borderId="81" xfId="53" applyNumberFormat="1" applyFill="1" applyBorder="1" applyAlignment="1">
      <alignment horizontal="left"/>
    </xf>
    <xf numFmtId="164" fontId="10" fillId="30" borderId="82" xfId="53" applyNumberFormat="1" applyFill="1" applyBorder="1" applyAlignment="1">
      <alignment horizontal="left"/>
    </xf>
    <xf numFmtId="164" fontId="10" fillId="30" borderId="83" xfId="53" applyNumberFormat="1" applyFill="1" applyBorder="1" applyAlignment="1">
      <alignment horizontal="left"/>
    </xf>
    <xf numFmtId="0" fontId="10" fillId="35" borderId="20" xfId="53" applyFill="1" applyBorder="1" applyAlignment="1" applyProtection="1">
      <alignment horizontal="left"/>
      <protection locked="0"/>
    </xf>
    <xf numFmtId="0" fontId="10" fillId="35" borderId="21" xfId="53" applyFill="1" applyBorder="1" applyAlignment="1" applyProtection="1">
      <alignment horizontal="left"/>
      <protection locked="0"/>
    </xf>
    <xf numFmtId="0" fontId="10" fillId="35" borderId="22" xfId="53" applyFill="1" applyBorder="1" applyAlignment="1" applyProtection="1">
      <alignment horizontal="left"/>
      <protection locked="0"/>
    </xf>
    <xf numFmtId="0" fontId="10" fillId="35" borderId="45" xfId="53" applyFill="1" applyBorder="1" applyAlignment="1" applyProtection="1">
      <alignment horizontal="left"/>
      <protection locked="0"/>
    </xf>
    <xf numFmtId="0" fontId="25" fillId="29" borderId="39" xfId="53" applyFont="1" applyFill="1" applyBorder="1" applyAlignment="1">
      <alignment horizontal="center" vertical="center" wrapText="1"/>
    </xf>
    <xf numFmtId="0" fontId="25" fillId="29" borderId="27" xfId="53" applyFont="1" applyFill="1" applyBorder="1" applyAlignment="1">
      <alignment horizontal="center" vertical="center" wrapText="1"/>
    </xf>
    <xf numFmtId="0" fontId="25" fillId="29" borderId="28" xfId="53" applyFont="1" applyFill="1" applyBorder="1" applyAlignment="1">
      <alignment horizontal="center" vertical="center" wrapText="1"/>
    </xf>
    <xf numFmtId="0" fontId="10" fillId="35" borderId="116" xfId="53" applyFill="1" applyBorder="1" applyAlignment="1" applyProtection="1">
      <alignment horizontal="left"/>
      <protection locked="0"/>
    </xf>
    <xf numFmtId="0" fontId="77" fillId="47" borderId="0" xfId="0" applyFont="1" applyFill="1" applyAlignment="1">
      <alignment horizontal="center"/>
    </xf>
    <xf numFmtId="0" fontId="0" fillId="47" borderId="0" xfId="0" applyFill="1" applyAlignment="1">
      <alignment horizontal="left" vertical="top" wrapText="1"/>
    </xf>
    <xf numFmtId="0" fontId="13" fillId="31" borderId="20" xfId="53" applyFont="1" applyFill="1" applyBorder="1" applyAlignment="1">
      <alignment horizontal="left"/>
    </xf>
    <xf numFmtId="0" fontId="13" fillId="31" borderId="21" xfId="53" applyFont="1" applyFill="1" applyBorder="1" applyAlignment="1">
      <alignment horizontal="left"/>
    </xf>
    <xf numFmtId="0" fontId="13" fillId="31" borderId="22" xfId="53" applyFont="1" applyFill="1" applyBorder="1" applyAlignment="1">
      <alignment horizontal="left"/>
    </xf>
    <xf numFmtId="0" fontId="13" fillId="35" borderId="67" xfId="53" applyFont="1" applyFill="1" applyBorder="1" applyAlignment="1" applyProtection="1">
      <alignment horizontal="left" wrapText="1"/>
      <protection locked="0"/>
    </xf>
    <xf numFmtId="0" fontId="13" fillId="35" borderId="68" xfId="53" applyFont="1" applyFill="1" applyBorder="1" applyAlignment="1" applyProtection="1">
      <alignment horizontal="left" wrapText="1"/>
      <protection locked="0"/>
    </xf>
    <xf numFmtId="0" fontId="13" fillId="35" borderId="59" xfId="53" applyFont="1" applyFill="1" applyBorder="1" applyAlignment="1" applyProtection="1">
      <alignment horizontal="left" wrapText="1"/>
      <protection locked="0"/>
    </xf>
    <xf numFmtId="0" fontId="13" fillId="35" borderId="69" xfId="53" applyFont="1" applyFill="1" applyBorder="1" applyAlignment="1" applyProtection="1">
      <alignment horizontal="left" wrapText="1"/>
      <protection locked="0"/>
    </xf>
    <xf numFmtId="0" fontId="13" fillId="35" borderId="0" xfId="53" applyFont="1" applyFill="1" applyAlignment="1" applyProtection="1">
      <alignment horizontal="left" wrapText="1"/>
      <protection locked="0"/>
    </xf>
    <xf numFmtId="0" fontId="13" fillId="35" borderId="70" xfId="53" applyFont="1" applyFill="1" applyBorder="1" applyAlignment="1" applyProtection="1">
      <alignment horizontal="left" wrapText="1"/>
      <protection locked="0"/>
    </xf>
    <xf numFmtId="0" fontId="13" fillId="35" borderId="71" xfId="53" applyFont="1" applyFill="1" applyBorder="1" applyAlignment="1" applyProtection="1">
      <alignment horizontal="left" wrapText="1"/>
      <protection locked="0"/>
    </xf>
    <xf numFmtId="0" fontId="13" fillId="35" borderId="63" xfId="53" applyFont="1" applyFill="1" applyBorder="1" applyAlignment="1" applyProtection="1">
      <alignment horizontal="left" wrapText="1"/>
      <protection locked="0"/>
    </xf>
    <xf numFmtId="0" fontId="13" fillId="35" borderId="72" xfId="53" applyFont="1" applyFill="1" applyBorder="1" applyAlignment="1" applyProtection="1">
      <alignment horizontal="left" wrapText="1"/>
      <protection locked="0"/>
    </xf>
    <xf numFmtId="0" fontId="77" fillId="47" borderId="40" xfId="0" applyFont="1" applyFill="1" applyBorder="1" applyAlignment="1">
      <alignment horizontal="center" vertical="center"/>
    </xf>
    <xf numFmtId="0" fontId="77" fillId="47" borderId="0" xfId="0" applyFont="1" applyFill="1" applyAlignment="1">
      <alignment horizontal="center" vertical="center"/>
    </xf>
    <xf numFmtId="0" fontId="77" fillId="47" borderId="29" xfId="0" applyFont="1" applyFill="1" applyBorder="1" applyAlignment="1">
      <alignment horizontal="center" vertical="center"/>
    </xf>
    <xf numFmtId="0" fontId="82" fillId="47" borderId="40" xfId="0" applyFont="1" applyFill="1" applyBorder="1" applyAlignment="1">
      <alignment horizontal="left"/>
    </xf>
    <xf numFmtId="0" fontId="82" fillId="47" borderId="0" xfId="0" applyFont="1" applyFill="1" applyAlignment="1">
      <alignment horizontal="left"/>
    </xf>
    <xf numFmtId="0" fontId="82" fillId="47" borderId="29" xfId="0" applyFont="1" applyFill="1" applyBorder="1" applyAlignment="1">
      <alignment horizontal="left"/>
    </xf>
    <xf numFmtId="0" fontId="82" fillId="29" borderId="101" xfId="0" applyFont="1" applyFill="1" applyBorder="1" applyAlignment="1">
      <alignment horizontal="center" vertical="center"/>
    </xf>
    <xf numFmtId="0" fontId="82" fillId="29" borderId="85" xfId="0" applyFont="1" applyFill="1" applyBorder="1" applyAlignment="1">
      <alignment horizontal="center" vertical="center"/>
    </xf>
    <xf numFmtId="0" fontId="82" fillId="29" borderId="86" xfId="0" applyFont="1" applyFill="1" applyBorder="1" applyAlignment="1">
      <alignment horizontal="center" vertical="center"/>
    </xf>
    <xf numFmtId="0" fontId="0" fillId="49" borderId="98" xfId="0" applyFill="1" applyBorder="1" applyAlignment="1">
      <alignment horizontal="center"/>
    </xf>
    <xf numFmtId="0" fontId="0" fillId="49" borderId="52" xfId="0" applyFill="1" applyBorder="1" applyAlignment="1">
      <alignment horizontal="center"/>
    </xf>
    <xf numFmtId="0" fontId="0" fillId="49" borderId="90" xfId="0" applyFill="1" applyBorder="1" applyAlignment="1">
      <alignment horizontal="center"/>
    </xf>
    <xf numFmtId="0" fontId="0" fillId="49" borderId="23" xfId="0" applyFill="1" applyBorder="1" applyAlignment="1">
      <alignment horizontal="center"/>
    </xf>
    <xf numFmtId="0" fontId="0" fillId="49" borderId="107" xfId="0" applyFill="1" applyBorder="1" applyAlignment="1">
      <alignment horizontal="center"/>
    </xf>
    <xf numFmtId="0" fontId="0" fillId="49" borderId="108" xfId="0" applyFill="1" applyBorder="1" applyAlignment="1">
      <alignment horizontal="center"/>
    </xf>
    <xf numFmtId="0" fontId="0" fillId="49" borderId="104" xfId="0" applyFill="1" applyBorder="1" applyAlignment="1">
      <alignment horizontal="center"/>
    </xf>
    <xf numFmtId="0" fontId="25" fillId="49" borderId="0" xfId="0" applyFont="1" applyFill="1" applyAlignment="1">
      <alignment horizontal="left" vertical="center" wrapText="1"/>
    </xf>
    <xf numFmtId="0" fontId="25" fillId="49" borderId="29" xfId="0" applyFont="1" applyFill="1" applyBorder="1" applyAlignment="1">
      <alignment horizontal="left" vertical="center" wrapText="1"/>
    </xf>
    <xf numFmtId="0" fontId="25" fillId="49" borderId="30" xfId="0" applyFont="1" applyFill="1" applyBorder="1" applyAlignment="1">
      <alignment horizontal="left" vertical="center" wrapText="1"/>
    </xf>
    <xf numFmtId="0" fontId="25" fillId="49" borderId="31" xfId="0" applyFont="1" applyFill="1" applyBorder="1" applyAlignment="1">
      <alignment horizontal="left" vertical="center" wrapText="1"/>
    </xf>
    <xf numFmtId="0" fontId="82" fillId="47" borderId="41" xfId="0" applyFont="1" applyFill="1" applyBorder="1" applyAlignment="1">
      <alignment horizontal="left"/>
    </xf>
    <xf numFmtId="0" fontId="82" fillId="47" borderId="30" xfId="0" applyFont="1" applyFill="1" applyBorder="1" applyAlignment="1">
      <alignment horizontal="left"/>
    </xf>
    <xf numFmtId="0" fontId="82" fillId="47" borderId="31" xfId="0" applyFont="1" applyFill="1" applyBorder="1" applyAlignment="1">
      <alignment horizontal="left"/>
    </xf>
    <xf numFmtId="0" fontId="77" fillId="47" borderId="40" xfId="0" applyFont="1" applyFill="1" applyBorder="1" applyAlignment="1">
      <alignment horizontal="center"/>
    </xf>
    <xf numFmtId="0" fontId="77" fillId="47" borderId="29" xfId="0" applyFont="1" applyFill="1" applyBorder="1" applyAlignment="1">
      <alignment horizontal="center"/>
    </xf>
    <xf numFmtId="0" fontId="13" fillId="31" borderId="20" xfId="53" applyFont="1" applyFill="1" applyBorder="1" applyAlignment="1">
      <alignment horizontal="left" wrapText="1"/>
    </xf>
    <xf numFmtId="0" fontId="13" fillId="31" borderId="21" xfId="53" applyFont="1" applyFill="1" applyBorder="1" applyAlignment="1">
      <alignment horizontal="left" wrapText="1"/>
    </xf>
    <xf numFmtId="0" fontId="13" fillId="31" borderId="22" xfId="53" applyFont="1" applyFill="1" applyBorder="1" applyAlignment="1">
      <alignment horizontal="left" wrapText="1"/>
    </xf>
    <xf numFmtId="0" fontId="0" fillId="49" borderId="100" xfId="0" applyFill="1" applyBorder="1" applyAlignment="1">
      <alignment horizontal="center"/>
    </xf>
    <xf numFmtId="0" fontId="0" fillId="49" borderId="45" xfId="0" applyFill="1" applyBorder="1" applyAlignment="1">
      <alignment horizontal="center"/>
    </xf>
    <xf numFmtId="0" fontId="13" fillId="32" borderId="47" xfId="53" applyFont="1" applyFill="1" applyBorder="1" applyAlignment="1">
      <alignment horizontal="left" wrapText="1"/>
    </xf>
    <xf numFmtId="0" fontId="13" fillId="32" borderId="33" xfId="53" applyFont="1" applyFill="1" applyBorder="1" applyAlignment="1">
      <alignment horizontal="left" wrapText="1"/>
    </xf>
    <xf numFmtId="0" fontId="13" fillId="32" borderId="91" xfId="53" applyFont="1" applyFill="1" applyBorder="1" applyAlignment="1">
      <alignment horizontal="left" wrapText="1"/>
    </xf>
    <xf numFmtId="0" fontId="11" fillId="0" borderId="92" xfId="53" applyFont="1" applyBorder="1" applyAlignment="1">
      <alignment horizontal="center" vertical="center" textRotation="90"/>
    </xf>
    <xf numFmtId="0" fontId="11" fillId="0" borderId="88" xfId="53" applyFont="1" applyBorder="1" applyAlignment="1">
      <alignment horizontal="center" vertical="center" textRotation="90"/>
    </xf>
    <xf numFmtId="0" fontId="11" fillId="0" borderId="89" xfId="53" applyFont="1" applyBorder="1" applyAlignment="1">
      <alignment horizontal="center" vertical="center" textRotation="90"/>
    </xf>
    <xf numFmtId="0" fontId="13" fillId="37" borderId="13" xfId="53" applyFont="1" applyFill="1" applyBorder="1" applyAlignment="1" applyProtection="1">
      <alignment horizontal="left"/>
      <protection locked="0"/>
    </xf>
    <xf numFmtId="0" fontId="13" fillId="37" borderId="49" xfId="53" applyFont="1" applyFill="1" applyBorder="1" applyAlignment="1" applyProtection="1">
      <alignment horizontal="left"/>
      <protection locked="0"/>
    </xf>
    <xf numFmtId="0" fontId="13" fillId="37" borderId="18" xfId="53" applyFont="1" applyFill="1" applyBorder="1" applyAlignment="1" applyProtection="1">
      <alignment horizontal="left"/>
      <protection locked="0"/>
    </xf>
    <xf numFmtId="0" fontId="11" fillId="0" borderId="74" xfId="53" applyFont="1" applyBorder="1" applyAlignment="1">
      <alignment horizontal="center" vertical="center" textRotation="90"/>
    </xf>
    <xf numFmtId="0" fontId="13" fillId="32" borderId="93" xfId="53" applyFont="1" applyFill="1" applyBorder="1" applyAlignment="1">
      <alignment horizontal="left"/>
    </xf>
    <xf numFmtId="0" fontId="13" fillId="32" borderId="94" xfId="53" applyFont="1" applyFill="1" applyBorder="1" applyAlignment="1">
      <alignment horizontal="left"/>
    </xf>
    <xf numFmtId="0" fontId="13" fillId="32" borderId="95" xfId="53" applyFont="1" applyFill="1" applyBorder="1" applyAlignment="1">
      <alignment horizontal="left"/>
    </xf>
    <xf numFmtId="0" fontId="10" fillId="0" borderId="75" xfId="53" applyBorder="1" applyAlignment="1">
      <alignment horizontal="right"/>
    </xf>
    <xf numFmtId="0" fontId="10" fillId="0" borderId="76" xfId="53" applyBorder="1" applyAlignment="1">
      <alignment horizontal="right"/>
    </xf>
    <xf numFmtId="1" fontId="51" fillId="32" borderId="10" xfId="53" applyNumberFormat="1" applyFont="1" applyFill="1" applyBorder="1" applyAlignment="1">
      <alignment horizontal="left"/>
    </xf>
    <xf numFmtId="0" fontId="51" fillId="32" borderId="10" xfId="53" applyFont="1" applyFill="1" applyBorder="1" applyAlignment="1">
      <alignment horizontal="left"/>
    </xf>
    <xf numFmtId="0" fontId="22" fillId="0" borderId="12" xfId="53" applyFont="1" applyBorder="1" applyAlignment="1">
      <alignment horizontal="center"/>
    </xf>
    <xf numFmtId="0" fontId="10" fillId="32" borderId="12" xfId="53" applyFill="1" applyBorder="1" applyAlignment="1">
      <alignment horizontal="left"/>
    </xf>
    <xf numFmtId="0" fontId="10" fillId="32" borderId="19" xfId="53" applyFill="1" applyBorder="1" applyAlignment="1">
      <alignment horizontal="left"/>
    </xf>
    <xf numFmtId="0" fontId="13" fillId="32" borderId="12" xfId="53" applyFont="1" applyFill="1" applyBorder="1" applyAlignment="1">
      <alignment horizontal="left" wrapText="1"/>
    </xf>
    <xf numFmtId="0" fontId="13" fillId="32" borderId="19" xfId="53" applyFont="1" applyFill="1" applyBorder="1" applyAlignment="1">
      <alignment horizontal="left" wrapText="1"/>
    </xf>
    <xf numFmtId="0" fontId="13" fillId="32" borderId="34" xfId="53" applyFont="1" applyFill="1" applyBorder="1" applyAlignment="1">
      <alignment horizontal="left" wrapText="1"/>
    </xf>
    <xf numFmtId="0" fontId="13" fillId="33" borderId="20" xfId="53" applyFont="1" applyFill="1" applyBorder="1" applyAlignment="1">
      <alignment horizontal="left" wrapText="1"/>
    </xf>
    <xf numFmtId="0" fontId="13" fillId="33" borderId="21" xfId="53" applyFont="1" applyFill="1" applyBorder="1" applyAlignment="1">
      <alignment horizontal="left" wrapText="1"/>
    </xf>
    <xf numFmtId="0" fontId="13" fillId="33" borderId="22" xfId="53" applyFont="1" applyFill="1" applyBorder="1" applyAlignment="1">
      <alignment horizontal="left" wrapText="1"/>
    </xf>
    <xf numFmtId="0" fontId="13" fillId="37" borderId="20" xfId="53" applyFont="1" applyFill="1" applyBorder="1" applyAlignment="1" applyProtection="1">
      <alignment horizontal="left" wrapText="1"/>
      <protection locked="0"/>
    </xf>
    <xf numFmtId="0" fontId="13" fillId="37" borderId="22" xfId="53" applyFont="1" applyFill="1" applyBorder="1" applyAlignment="1" applyProtection="1">
      <alignment horizontal="left" wrapText="1"/>
      <protection locked="0"/>
    </xf>
    <xf numFmtId="0" fontId="11" fillId="0" borderId="65" xfId="53" applyFont="1" applyBorder="1" applyAlignment="1">
      <alignment horizontal="center" vertical="center" textRotation="90"/>
    </xf>
    <xf numFmtId="0" fontId="11" fillId="0" borderId="58" xfId="53" applyFont="1" applyBorder="1" applyAlignment="1">
      <alignment horizontal="center" vertical="center" textRotation="90"/>
    </xf>
    <xf numFmtId="0" fontId="11" fillId="0" borderId="61" xfId="53" applyFont="1" applyBorder="1" applyAlignment="1">
      <alignment horizontal="center" vertical="center" textRotation="90"/>
    </xf>
    <xf numFmtId="0" fontId="51" fillId="32" borderId="12" xfId="53" applyFont="1" applyFill="1" applyBorder="1" applyAlignment="1">
      <alignment horizontal="center"/>
    </xf>
    <xf numFmtId="0" fontId="51" fillId="32" borderId="34" xfId="53" applyFont="1" applyFill="1" applyBorder="1" applyAlignment="1">
      <alignment horizontal="center"/>
    </xf>
    <xf numFmtId="1" fontId="11" fillId="30" borderId="0" xfId="53" applyNumberFormat="1" applyFont="1" applyFill="1" applyAlignment="1">
      <alignment horizontal="center" vertical="center" wrapText="1"/>
    </xf>
    <xf numFmtId="0" fontId="25" fillId="0" borderId="0" xfId="53" applyFont="1" applyAlignment="1">
      <alignment horizontal="left" vertical="center" wrapText="1"/>
    </xf>
    <xf numFmtId="0" fontId="13" fillId="37" borderId="12" xfId="53" applyFont="1" applyFill="1" applyBorder="1" applyAlignment="1" applyProtection="1">
      <alignment horizontal="left" wrapText="1"/>
      <protection locked="0"/>
    </xf>
    <xf numFmtId="0" fontId="13" fillId="37" borderId="73" xfId="53" applyFont="1" applyFill="1" applyBorder="1" applyAlignment="1" applyProtection="1">
      <alignment horizontal="left" wrapText="1"/>
      <protection locked="0"/>
    </xf>
    <xf numFmtId="0" fontId="11" fillId="30" borderId="39" xfId="53" applyFont="1" applyFill="1" applyBorder="1" applyAlignment="1">
      <alignment horizontal="center" vertical="center" textRotation="90" wrapText="1"/>
    </xf>
    <xf numFmtId="0" fontId="11" fillId="30" borderId="40" xfId="53" applyFont="1" applyFill="1" applyBorder="1" applyAlignment="1">
      <alignment horizontal="center" vertical="center" textRotation="90" wrapText="1"/>
    </xf>
    <xf numFmtId="0" fontId="11" fillId="30" borderId="41" xfId="53" applyFont="1" applyFill="1" applyBorder="1" applyAlignment="1">
      <alignment horizontal="center" vertical="center" textRotation="90" wrapText="1"/>
    </xf>
    <xf numFmtId="0" fontId="25" fillId="40" borderId="65" xfId="0" applyFont="1" applyFill="1" applyBorder="1" applyAlignment="1">
      <alignment horizontal="center" vertical="center" textRotation="90" wrapText="1"/>
    </xf>
    <xf numFmtId="0" fontId="25" fillId="40" borderId="58" xfId="0" applyFont="1" applyFill="1" applyBorder="1" applyAlignment="1">
      <alignment horizontal="center" vertical="center" textRotation="90" wrapText="1"/>
    </xf>
    <xf numFmtId="0" fontId="25" fillId="40" borderId="61" xfId="0" applyFont="1" applyFill="1" applyBorder="1" applyAlignment="1">
      <alignment horizontal="center" vertical="center" textRotation="90" wrapText="1"/>
    </xf>
    <xf numFmtId="0" fontId="65" fillId="0" borderId="23" xfId="53" applyFont="1" applyBorder="1" applyAlignment="1">
      <alignment horizontal="center" vertical="center" textRotation="90"/>
    </xf>
    <xf numFmtId="0" fontId="66" fillId="32" borderId="23" xfId="53" applyFont="1" applyFill="1" applyBorder="1" applyAlignment="1">
      <alignment horizontal="left" wrapText="1"/>
    </xf>
    <xf numFmtId="1" fontId="65" fillId="32" borderId="23" xfId="53" applyNumberFormat="1" applyFont="1" applyFill="1" applyBorder="1" applyAlignment="1">
      <alignment horizontal="left" wrapText="1"/>
    </xf>
    <xf numFmtId="0" fontId="65" fillId="32" borderId="23" xfId="53" applyFont="1" applyFill="1" applyBorder="1" applyAlignment="1">
      <alignment horizontal="left" wrapText="1"/>
    </xf>
    <xf numFmtId="0" fontId="66" fillId="0" borderId="23" xfId="53" applyFont="1" applyBorder="1" applyAlignment="1">
      <alignment horizontal="center"/>
    </xf>
    <xf numFmtId="0" fontId="65" fillId="32" borderId="23" xfId="53" applyFont="1" applyFill="1" applyBorder="1" applyAlignment="1">
      <alignment horizontal="left"/>
    </xf>
    <xf numFmtId="0" fontId="66" fillId="32" borderId="23" xfId="53" applyFont="1" applyFill="1" applyBorder="1" applyAlignment="1">
      <alignment horizontal="left"/>
    </xf>
    <xf numFmtId="0" fontId="66" fillId="0" borderId="52" xfId="53" applyFont="1" applyBorder="1" applyAlignment="1">
      <alignment horizontal="right"/>
    </xf>
    <xf numFmtId="0" fontId="10" fillId="24" borderId="23" xfId="53" applyFill="1" applyBorder="1" applyAlignment="1">
      <alignment horizontal="left" vertical="top" wrapText="1"/>
    </xf>
    <xf numFmtId="0" fontId="66" fillId="33" borderId="23" xfId="53" applyFont="1" applyFill="1" applyBorder="1" applyAlignment="1">
      <alignment horizontal="left" wrapText="1"/>
    </xf>
    <xf numFmtId="0" fontId="10" fillId="24" borderId="45" xfId="53" applyFill="1" applyBorder="1" applyAlignment="1">
      <alignment horizontal="left" wrapText="1"/>
    </xf>
    <xf numFmtId="0" fontId="10" fillId="24" borderId="96" xfId="53" applyFill="1" applyBorder="1" applyAlignment="1">
      <alignment horizontal="left" wrapText="1"/>
    </xf>
    <xf numFmtId="0" fontId="0" fillId="47" borderId="63" xfId="0" applyFill="1" applyBorder="1" applyAlignment="1" applyProtection="1">
      <alignment horizontal="center"/>
      <protection locked="0"/>
    </xf>
    <xf numFmtId="0" fontId="0" fillId="47" borderId="0" xfId="0" applyFill="1" applyAlignment="1">
      <alignment horizontal="left"/>
    </xf>
    <xf numFmtId="0" fontId="0" fillId="47" borderId="67" xfId="0" applyFill="1" applyBorder="1" applyAlignment="1" applyProtection="1">
      <alignment horizontal="center" vertical="top"/>
      <protection locked="0"/>
    </xf>
    <xf numFmtId="0" fontId="0" fillId="47" borderId="68" xfId="0" applyFill="1" applyBorder="1" applyAlignment="1" applyProtection="1">
      <alignment horizontal="center" vertical="top"/>
      <protection locked="0"/>
    </xf>
    <xf numFmtId="0" fontId="0" fillId="47" borderId="59" xfId="0" applyFill="1" applyBorder="1" applyAlignment="1" applyProtection="1">
      <alignment horizontal="center" vertical="top"/>
      <protection locked="0"/>
    </xf>
    <xf numFmtId="0" fontId="0" fillId="47" borderId="69" xfId="0" applyFill="1" applyBorder="1" applyAlignment="1" applyProtection="1">
      <alignment horizontal="center" vertical="top"/>
      <protection locked="0"/>
    </xf>
    <xf numFmtId="0" fontId="0" fillId="47" borderId="0" xfId="0" applyFill="1" applyAlignment="1" applyProtection="1">
      <alignment horizontal="center" vertical="top"/>
      <protection locked="0"/>
    </xf>
    <xf numFmtId="0" fontId="0" fillId="47" borderId="70" xfId="0" applyFill="1" applyBorder="1" applyAlignment="1" applyProtection="1">
      <alignment horizontal="center" vertical="top"/>
      <protection locked="0"/>
    </xf>
    <xf numFmtId="0" fontId="0" fillId="47" borderId="71" xfId="0" applyFill="1" applyBorder="1" applyAlignment="1" applyProtection="1">
      <alignment horizontal="center" vertical="top"/>
      <protection locked="0"/>
    </xf>
    <xf numFmtId="0" fontId="0" fillId="47" borderId="63" xfId="0" applyFill="1" applyBorder="1" applyAlignment="1" applyProtection="1">
      <alignment horizontal="center" vertical="top"/>
      <protection locked="0"/>
    </xf>
    <xf numFmtId="0" fontId="0" fillId="47" borderId="72" xfId="0" applyFill="1" applyBorder="1" applyAlignment="1" applyProtection="1">
      <alignment horizontal="center" vertical="top"/>
      <protection locked="0"/>
    </xf>
    <xf numFmtId="0" fontId="0" fillId="47" borderId="20" xfId="0" applyFill="1" applyBorder="1" applyAlignment="1" applyProtection="1">
      <alignment horizontal="center"/>
      <protection locked="0"/>
    </xf>
    <xf numFmtId="0" fontId="0" fillId="47" borderId="21" xfId="0" applyFill="1" applyBorder="1" applyAlignment="1" applyProtection="1">
      <alignment horizontal="center"/>
      <protection locked="0"/>
    </xf>
    <xf numFmtId="0" fontId="0" fillId="47" borderId="22" xfId="0" applyFill="1" applyBorder="1" applyAlignment="1" applyProtection="1">
      <alignment horizontal="center"/>
      <protection locked="0"/>
    </xf>
    <xf numFmtId="0" fontId="54" fillId="47" borderId="0" xfId="0" applyFont="1" applyFill="1" applyAlignment="1">
      <alignment horizontal="center"/>
    </xf>
    <xf numFmtId="0" fontId="83" fillId="47" borderId="0" xfId="0" applyFont="1" applyFill="1" applyAlignment="1">
      <alignment horizontal="center"/>
    </xf>
    <xf numFmtId="0" fontId="0" fillId="47" borderId="20" xfId="0" applyFill="1" applyBorder="1" applyAlignment="1" applyProtection="1">
      <alignment horizontal="left"/>
      <protection locked="0"/>
    </xf>
    <xf numFmtId="0" fontId="0" fillId="47" borderId="21" xfId="0" applyFill="1" applyBorder="1" applyAlignment="1" applyProtection="1">
      <alignment horizontal="left"/>
      <protection locked="0"/>
    </xf>
    <xf numFmtId="0" fontId="0" fillId="47" borderId="22" xfId="0" applyFill="1" applyBorder="1" applyAlignment="1" applyProtection="1">
      <alignment horizontal="left"/>
      <protection locked="0"/>
    </xf>
    <xf numFmtId="0" fontId="0" fillId="47" borderId="67" xfId="0" applyFill="1" applyBorder="1" applyAlignment="1" applyProtection="1">
      <alignment horizontal="center"/>
      <protection locked="0"/>
    </xf>
    <xf numFmtId="0" fontId="0" fillId="47" borderId="68" xfId="0" applyFill="1" applyBorder="1" applyAlignment="1" applyProtection="1">
      <alignment horizontal="center"/>
      <protection locked="0"/>
    </xf>
    <xf numFmtId="0" fontId="0" fillId="47" borderId="59" xfId="0" applyFill="1" applyBorder="1" applyAlignment="1" applyProtection="1">
      <alignment horizontal="center"/>
      <protection locked="0"/>
    </xf>
    <xf numFmtId="0" fontId="0" fillId="47" borderId="69" xfId="0" applyFill="1" applyBorder="1" applyAlignment="1" applyProtection="1">
      <alignment horizontal="center"/>
      <protection locked="0"/>
    </xf>
    <xf numFmtId="0" fontId="0" fillId="47" borderId="0" xfId="0" applyFill="1" applyAlignment="1" applyProtection="1">
      <alignment horizontal="center"/>
      <protection locked="0"/>
    </xf>
    <xf numFmtId="0" fontId="0" fillId="47" borderId="70" xfId="0" applyFill="1" applyBorder="1" applyAlignment="1" applyProtection="1">
      <alignment horizontal="center"/>
      <protection locked="0"/>
    </xf>
    <xf numFmtId="0" fontId="0" fillId="47" borderId="71" xfId="0" applyFill="1" applyBorder="1" applyAlignment="1" applyProtection="1">
      <alignment horizontal="center"/>
      <protection locked="0"/>
    </xf>
    <xf numFmtId="0" fontId="0" fillId="47" borderId="72" xfId="0" applyFill="1" applyBorder="1" applyAlignment="1" applyProtection="1">
      <alignment horizontal="center"/>
      <protection locked="0"/>
    </xf>
    <xf numFmtId="1" fontId="0" fillId="47" borderId="20" xfId="0" applyNumberFormat="1" applyFill="1" applyBorder="1" applyAlignment="1" applyProtection="1">
      <alignment horizontal="center"/>
      <protection locked="0"/>
    </xf>
    <xf numFmtId="1" fontId="0" fillId="47" borderId="21" xfId="0" applyNumberFormat="1" applyFill="1" applyBorder="1" applyAlignment="1" applyProtection="1">
      <alignment horizontal="center"/>
      <protection locked="0"/>
    </xf>
    <xf numFmtId="1" fontId="0" fillId="47" borderId="22" xfId="0" applyNumberFormat="1" applyFill="1" applyBorder="1" applyAlignment="1" applyProtection="1">
      <alignment horizontal="center"/>
      <protection locked="0"/>
    </xf>
  </cellXfs>
  <cellStyles count="354">
    <cellStyle name="20% - Accent1 2" xfId="1" xr:uid="{00000000-0005-0000-0000-000000000000}"/>
    <cellStyle name="20% - Accent1 2 2" xfId="2" xr:uid="{00000000-0005-0000-0000-000001000000}"/>
    <cellStyle name="20% - Accent2 2" xfId="3" xr:uid="{00000000-0005-0000-0000-000002000000}"/>
    <cellStyle name="20% - Accent2 2 2" xfId="4" xr:uid="{00000000-0005-0000-0000-000003000000}"/>
    <cellStyle name="20% - Accent3 2" xfId="5" xr:uid="{00000000-0005-0000-0000-000004000000}"/>
    <cellStyle name="20% - Accent3 2 2" xfId="6" xr:uid="{00000000-0005-0000-0000-000005000000}"/>
    <cellStyle name="20% - Accent4 2" xfId="7" xr:uid="{00000000-0005-0000-0000-000006000000}"/>
    <cellStyle name="20% - Accent4 2 2" xfId="8" xr:uid="{00000000-0005-0000-0000-000007000000}"/>
    <cellStyle name="20% - Accent5 2" xfId="9" xr:uid="{00000000-0005-0000-0000-000008000000}"/>
    <cellStyle name="20% - Accent5 2 2" xfId="10" xr:uid="{00000000-0005-0000-0000-000009000000}"/>
    <cellStyle name="20% - Accent6 2" xfId="11" xr:uid="{00000000-0005-0000-0000-00000A000000}"/>
    <cellStyle name="20% - Accent6 2 2" xfId="12" xr:uid="{00000000-0005-0000-0000-00000B000000}"/>
    <cellStyle name="40% - Accent1 2" xfId="13" xr:uid="{00000000-0005-0000-0000-00000C000000}"/>
    <cellStyle name="40% - Accent1 2 2" xfId="14" xr:uid="{00000000-0005-0000-0000-00000D000000}"/>
    <cellStyle name="40% - Accent2 2" xfId="15" xr:uid="{00000000-0005-0000-0000-00000E000000}"/>
    <cellStyle name="40% - Accent2 2 2" xfId="16" xr:uid="{00000000-0005-0000-0000-00000F000000}"/>
    <cellStyle name="40% - Accent3 2" xfId="17" xr:uid="{00000000-0005-0000-0000-000010000000}"/>
    <cellStyle name="40% - Accent3 2 2" xfId="18" xr:uid="{00000000-0005-0000-0000-000011000000}"/>
    <cellStyle name="40% - Accent4 2" xfId="19" xr:uid="{00000000-0005-0000-0000-000012000000}"/>
    <cellStyle name="40% - Accent4 2 2" xfId="20" xr:uid="{00000000-0005-0000-0000-000013000000}"/>
    <cellStyle name="40% - Accent5 2" xfId="21" xr:uid="{00000000-0005-0000-0000-000014000000}"/>
    <cellStyle name="40% - Accent5 2 2" xfId="22" xr:uid="{00000000-0005-0000-0000-000015000000}"/>
    <cellStyle name="40% - Accent6 2" xfId="23" xr:uid="{00000000-0005-0000-0000-000016000000}"/>
    <cellStyle name="40% - Accent6 2 2"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1000000}"/>
    <cellStyle name="Accent3 3" xfId="99" xr:uid="{00000000-0005-0000-0000-000022000000}"/>
    <cellStyle name="Accent4 2" xfId="34" xr:uid="{00000000-0005-0000-0000-000023000000}"/>
    <cellStyle name="Accent5 2" xfId="35" xr:uid="{00000000-0005-0000-0000-000024000000}"/>
    <cellStyle name="Accent6 2" xfId="36" xr:uid="{00000000-0005-0000-0000-000025000000}"/>
    <cellStyle name="Bad" xfId="37" builtinId="27"/>
    <cellStyle name="Bad 2" xfId="38" xr:uid="{00000000-0005-0000-0000-000027000000}"/>
    <cellStyle name="Bad 3" xfId="96" xr:uid="{00000000-0005-0000-0000-000028000000}"/>
    <cellStyle name="Calculation 2" xfId="39" xr:uid="{00000000-0005-0000-0000-000029000000}"/>
    <cellStyle name="Check Cell 2" xfId="40" xr:uid="{00000000-0005-0000-0000-00002A000000}"/>
    <cellStyle name="Comma" xfId="41" builtinId="3"/>
    <cellStyle name="Comma 10" xfId="164" xr:uid="{00000000-0005-0000-0000-00002C000000}"/>
    <cellStyle name="Comma 2" xfId="42" xr:uid="{00000000-0005-0000-0000-00002D000000}"/>
    <cellStyle name="Comma 2 2" xfId="43" xr:uid="{00000000-0005-0000-0000-00002E000000}"/>
    <cellStyle name="Comma 2 2 2" xfId="44" xr:uid="{00000000-0005-0000-0000-00002F000000}"/>
    <cellStyle name="Comma 3" xfId="45" xr:uid="{00000000-0005-0000-0000-000030000000}"/>
    <cellStyle name="Comma 3 2" xfId="46" xr:uid="{00000000-0005-0000-0000-000031000000}"/>
    <cellStyle name="Comma 4" xfId="89" xr:uid="{00000000-0005-0000-0000-000032000000}"/>
    <cellStyle name="Currency" xfId="47" builtinId="4"/>
    <cellStyle name="Currency 2" xfId="48" xr:uid="{00000000-0005-0000-0000-000034000000}"/>
    <cellStyle name="Currency 2 2" xfId="49" xr:uid="{00000000-0005-0000-0000-000035000000}"/>
    <cellStyle name="Currency 2 2 2" xfId="50" xr:uid="{00000000-0005-0000-0000-000036000000}"/>
    <cellStyle name="Currency 2 3" xfId="91" xr:uid="{00000000-0005-0000-0000-000037000000}"/>
    <cellStyle name="Currency 3" xfId="51" xr:uid="{00000000-0005-0000-0000-000038000000}"/>
    <cellStyle name="Currency 3 2" xfId="52" xr:uid="{00000000-0005-0000-0000-000039000000}"/>
    <cellStyle name="Currency 4" xfId="90" xr:uid="{00000000-0005-0000-0000-00003A000000}"/>
    <cellStyle name="Currency 5" xfId="104" xr:uid="{00000000-0005-0000-0000-00003B000000}"/>
    <cellStyle name="Currency 5 2" xfId="114" xr:uid="{00000000-0005-0000-0000-00003C000000}"/>
    <cellStyle name="Currency 5 2 2" xfId="131" xr:uid="{00000000-0005-0000-0000-00003D000000}"/>
    <cellStyle name="Currency 5 2 2 2" xfId="161" xr:uid="{00000000-0005-0000-0000-00003E000000}"/>
    <cellStyle name="Currency 5 2 2 2 2" xfId="225" xr:uid="{00000000-0005-0000-0000-00003F000000}"/>
    <cellStyle name="Currency 5 2 2 2 2 2" xfId="351" xr:uid="{23862319-E30C-4A05-B5D9-729870C2A33F}"/>
    <cellStyle name="Currency 5 2 2 2 3" xfId="304" xr:uid="{00000000-0005-0000-0000-000040000000}"/>
    <cellStyle name="Currency 5 2 2 3" xfId="195" xr:uid="{00000000-0005-0000-0000-000041000000}"/>
    <cellStyle name="Currency 5 2 2 3 2" xfId="321" xr:uid="{3BBF57A0-9438-4056-A87A-3D417E618F03}"/>
    <cellStyle name="Currency 5 2 2 4" xfId="274" xr:uid="{00000000-0005-0000-0000-000042000000}"/>
    <cellStyle name="Currency 5 2 3" xfId="146" xr:uid="{00000000-0005-0000-0000-000043000000}"/>
    <cellStyle name="Currency 5 2 3 2" xfId="210" xr:uid="{00000000-0005-0000-0000-000044000000}"/>
    <cellStyle name="Currency 5 2 3 2 2" xfId="336" xr:uid="{6B2902E6-5511-4DCC-8E7D-A8FCAD0B2645}"/>
    <cellStyle name="Currency 5 2 3 3" xfId="289" xr:uid="{00000000-0005-0000-0000-000045000000}"/>
    <cellStyle name="Currency 5 2 4" xfId="178" xr:uid="{00000000-0005-0000-0000-000046000000}"/>
    <cellStyle name="Currency 5 2 4 2" xfId="259" xr:uid="{00000000-0005-0000-0000-000047000000}"/>
    <cellStyle name="Currency 5 2 5" xfId="241" xr:uid="{00000000-0005-0000-0000-000048000000}"/>
    <cellStyle name="Currency 5 3" xfId="122" xr:uid="{00000000-0005-0000-0000-000049000000}"/>
    <cellStyle name="Currency 5 3 2" xfId="153" xr:uid="{00000000-0005-0000-0000-00004A000000}"/>
    <cellStyle name="Currency 5 3 2 2" xfId="217" xr:uid="{00000000-0005-0000-0000-00004B000000}"/>
    <cellStyle name="Currency 5 3 2 2 2" xfId="343" xr:uid="{0367E666-69C9-42DD-9987-99CEC1F7912E}"/>
    <cellStyle name="Currency 5 3 2 3" xfId="296" xr:uid="{00000000-0005-0000-0000-00004C000000}"/>
    <cellStyle name="Currency 5 3 3" xfId="186" xr:uid="{00000000-0005-0000-0000-00004D000000}"/>
    <cellStyle name="Currency 5 3 3 2" xfId="313" xr:uid="{E5EF799C-FDBB-48B1-8C3F-F9E8EA0C07BB}"/>
    <cellStyle name="Currency 5 3 4" xfId="266" xr:uid="{00000000-0005-0000-0000-00004E000000}"/>
    <cellStyle name="Currency 5 4" xfId="138" xr:uid="{00000000-0005-0000-0000-00004F000000}"/>
    <cellStyle name="Currency 5 4 2" xfId="202" xr:uid="{00000000-0005-0000-0000-000050000000}"/>
    <cellStyle name="Currency 5 4 2 2" xfId="328" xr:uid="{17611894-C64D-4AB3-AD87-12150D0BCF4C}"/>
    <cellStyle name="Currency 5 4 3" xfId="281" xr:uid="{00000000-0005-0000-0000-000051000000}"/>
    <cellStyle name="Currency 5 5" xfId="170" xr:uid="{00000000-0005-0000-0000-000052000000}"/>
    <cellStyle name="Currency 5 5 2" xfId="251" xr:uid="{00000000-0005-0000-0000-000053000000}"/>
    <cellStyle name="Currency 5 6" xfId="233" xr:uid="{00000000-0005-0000-0000-000054000000}"/>
    <cellStyle name="Excel Built-in Normal" xfId="53" xr:uid="{00000000-0005-0000-0000-000055000000}"/>
    <cellStyle name="Explanatory Text 2" xfId="54" xr:uid="{00000000-0005-0000-0000-000056000000}"/>
    <cellStyle name="Good 2" xfId="55" xr:uid="{00000000-0005-0000-0000-000057000000}"/>
    <cellStyle name="Good 3" xfId="105" xr:uid="{00000000-0005-0000-0000-000058000000}"/>
    <cellStyle name="Heading 1 2" xfId="56" xr:uid="{00000000-0005-0000-0000-000059000000}"/>
    <cellStyle name="Heading 2 2" xfId="57" xr:uid="{00000000-0005-0000-0000-00005A000000}"/>
    <cellStyle name="Heading 3 2" xfId="58" xr:uid="{00000000-0005-0000-0000-00005B000000}"/>
    <cellStyle name="Heading 4 2" xfId="59" xr:uid="{00000000-0005-0000-0000-00005C000000}"/>
    <cellStyle name="Hyperlink" xfId="60" builtinId="8"/>
    <cellStyle name="Hyperlink 2" xfId="61" xr:uid="{00000000-0005-0000-0000-00005E000000}"/>
    <cellStyle name="Hyperlink 3" xfId="92" xr:uid="{00000000-0005-0000-0000-00005F000000}"/>
    <cellStyle name="Hyperlink 4" xfId="85" xr:uid="{00000000-0005-0000-0000-000060000000}"/>
    <cellStyle name="Input 2" xfId="62" xr:uid="{00000000-0005-0000-0000-000061000000}"/>
    <cellStyle name="Linked Cell 2" xfId="63" xr:uid="{00000000-0005-0000-0000-000062000000}"/>
    <cellStyle name="Neutral 2" xfId="64" xr:uid="{00000000-0005-0000-0000-000063000000}"/>
    <cellStyle name="Normal" xfId="0" builtinId="0"/>
    <cellStyle name="Normal 10" xfId="102" xr:uid="{00000000-0005-0000-0000-000065000000}"/>
    <cellStyle name="Normal 10 2" xfId="112" xr:uid="{00000000-0005-0000-0000-000066000000}"/>
    <cellStyle name="Normal 10 2 2" xfId="129" xr:uid="{00000000-0005-0000-0000-000067000000}"/>
    <cellStyle name="Normal 10 2 2 2" xfId="159" xr:uid="{00000000-0005-0000-0000-000068000000}"/>
    <cellStyle name="Normal 10 2 2 2 2" xfId="223" xr:uid="{00000000-0005-0000-0000-000069000000}"/>
    <cellStyle name="Normal 10 2 2 2 2 2" xfId="349" xr:uid="{9B924558-ADF4-41DC-BF77-A0A5EFC26249}"/>
    <cellStyle name="Normal 10 2 2 2 3" xfId="302" xr:uid="{00000000-0005-0000-0000-00006A000000}"/>
    <cellStyle name="Normal 10 2 2 3" xfId="193" xr:uid="{00000000-0005-0000-0000-00006B000000}"/>
    <cellStyle name="Normal 10 2 2 3 2" xfId="319" xr:uid="{F2DA1DC6-E950-4BEF-B16F-5832A3A4C61E}"/>
    <cellStyle name="Normal 10 2 2 4" xfId="272" xr:uid="{00000000-0005-0000-0000-00006C000000}"/>
    <cellStyle name="Normal 10 2 3" xfId="144" xr:uid="{00000000-0005-0000-0000-00006D000000}"/>
    <cellStyle name="Normal 10 2 3 2" xfId="208" xr:uid="{00000000-0005-0000-0000-00006E000000}"/>
    <cellStyle name="Normal 10 2 3 2 2" xfId="334" xr:uid="{A81C775E-267B-4FFA-8323-44BAF6BE89B9}"/>
    <cellStyle name="Normal 10 2 3 3" xfId="287" xr:uid="{00000000-0005-0000-0000-00006F000000}"/>
    <cellStyle name="Normal 10 2 4" xfId="176" xr:uid="{00000000-0005-0000-0000-000070000000}"/>
    <cellStyle name="Normal 10 2 4 2" xfId="257" xr:uid="{00000000-0005-0000-0000-000071000000}"/>
    <cellStyle name="Normal 10 2 5" xfId="239" xr:uid="{00000000-0005-0000-0000-000072000000}"/>
    <cellStyle name="Normal 10 3" xfId="120" xr:uid="{00000000-0005-0000-0000-000073000000}"/>
    <cellStyle name="Normal 10 3 2" xfId="151" xr:uid="{00000000-0005-0000-0000-000074000000}"/>
    <cellStyle name="Normal 10 3 2 2" xfId="215" xr:uid="{00000000-0005-0000-0000-000075000000}"/>
    <cellStyle name="Normal 10 3 2 2 2" xfId="341" xr:uid="{B6BDC848-3A49-4038-8DBB-E0870E5017ED}"/>
    <cellStyle name="Normal 10 3 2 3" xfId="294" xr:uid="{00000000-0005-0000-0000-000076000000}"/>
    <cellStyle name="Normal 10 3 3" xfId="184" xr:uid="{00000000-0005-0000-0000-000077000000}"/>
    <cellStyle name="Normal 10 3 3 2" xfId="311" xr:uid="{7E2ABFD6-4997-49D2-836D-B26FB81FB797}"/>
    <cellStyle name="Normal 10 3 4" xfId="264" xr:uid="{00000000-0005-0000-0000-000078000000}"/>
    <cellStyle name="Normal 10 4" xfId="136" xr:uid="{00000000-0005-0000-0000-000079000000}"/>
    <cellStyle name="Normal 10 4 2" xfId="200" xr:uid="{00000000-0005-0000-0000-00007A000000}"/>
    <cellStyle name="Normal 10 4 2 2" xfId="326" xr:uid="{125C3C70-69D8-4086-AC1D-4A1E64639584}"/>
    <cellStyle name="Normal 10 4 3" xfId="279" xr:uid="{00000000-0005-0000-0000-00007B000000}"/>
    <cellStyle name="Normal 10 5" xfId="168" xr:uid="{00000000-0005-0000-0000-00007C000000}"/>
    <cellStyle name="Normal 10 5 2" xfId="249" xr:uid="{00000000-0005-0000-0000-00007D000000}"/>
    <cellStyle name="Normal 10 6" xfId="231" xr:uid="{00000000-0005-0000-0000-00007E000000}"/>
    <cellStyle name="Normal 11" xfId="103" xr:uid="{00000000-0005-0000-0000-00007F000000}"/>
    <cellStyle name="Normal 11 2" xfId="113" xr:uid="{00000000-0005-0000-0000-000080000000}"/>
    <cellStyle name="Normal 11 2 2" xfId="130" xr:uid="{00000000-0005-0000-0000-000081000000}"/>
    <cellStyle name="Normal 11 2 2 2" xfId="160" xr:uid="{00000000-0005-0000-0000-000082000000}"/>
    <cellStyle name="Normal 11 2 2 2 2" xfId="224" xr:uid="{00000000-0005-0000-0000-000083000000}"/>
    <cellStyle name="Normal 11 2 2 2 2 2" xfId="350" xr:uid="{B1F97805-AC60-42A0-843C-138AC53F989D}"/>
    <cellStyle name="Normal 11 2 2 2 3" xfId="303" xr:uid="{00000000-0005-0000-0000-000084000000}"/>
    <cellStyle name="Normal 11 2 2 3" xfId="194" xr:uid="{00000000-0005-0000-0000-000085000000}"/>
    <cellStyle name="Normal 11 2 2 3 2" xfId="320" xr:uid="{14A96E7C-8D30-4EDD-8736-2F80A58734E0}"/>
    <cellStyle name="Normal 11 2 2 4" xfId="273" xr:uid="{00000000-0005-0000-0000-000086000000}"/>
    <cellStyle name="Normal 11 2 3" xfId="145" xr:uid="{00000000-0005-0000-0000-000087000000}"/>
    <cellStyle name="Normal 11 2 3 2" xfId="209" xr:uid="{00000000-0005-0000-0000-000088000000}"/>
    <cellStyle name="Normal 11 2 3 2 2" xfId="335" xr:uid="{59663A31-E45F-47CE-9E82-3A02027F1D98}"/>
    <cellStyle name="Normal 11 2 3 3" xfId="288" xr:uid="{00000000-0005-0000-0000-000089000000}"/>
    <cellStyle name="Normal 11 2 4" xfId="177" xr:uid="{00000000-0005-0000-0000-00008A000000}"/>
    <cellStyle name="Normal 11 2 4 2" xfId="258" xr:uid="{00000000-0005-0000-0000-00008B000000}"/>
    <cellStyle name="Normal 11 2 5" xfId="240" xr:uid="{00000000-0005-0000-0000-00008C000000}"/>
    <cellStyle name="Normal 11 3" xfId="121" xr:uid="{00000000-0005-0000-0000-00008D000000}"/>
    <cellStyle name="Normal 11 3 2" xfId="152" xr:uid="{00000000-0005-0000-0000-00008E000000}"/>
    <cellStyle name="Normal 11 3 2 2" xfId="216" xr:uid="{00000000-0005-0000-0000-00008F000000}"/>
    <cellStyle name="Normal 11 3 2 2 2" xfId="342" xr:uid="{EB2AC257-CE2C-4A81-ACA4-449E868EBFFD}"/>
    <cellStyle name="Normal 11 3 2 3" xfId="295" xr:uid="{00000000-0005-0000-0000-000090000000}"/>
    <cellStyle name="Normal 11 3 3" xfId="185" xr:uid="{00000000-0005-0000-0000-000091000000}"/>
    <cellStyle name="Normal 11 3 3 2" xfId="312" xr:uid="{6289965D-FD9D-4AC6-8A72-9A367E4F75FC}"/>
    <cellStyle name="Normal 11 3 4" xfId="265" xr:uid="{00000000-0005-0000-0000-000092000000}"/>
    <cellStyle name="Normal 11 4" xfId="137" xr:uid="{00000000-0005-0000-0000-000093000000}"/>
    <cellStyle name="Normal 11 4 2" xfId="201" xr:uid="{00000000-0005-0000-0000-000094000000}"/>
    <cellStyle name="Normal 11 4 2 2" xfId="327" xr:uid="{746B5E0F-CE0A-4064-947F-63450BB73836}"/>
    <cellStyle name="Normal 11 4 3" xfId="280" xr:uid="{00000000-0005-0000-0000-000095000000}"/>
    <cellStyle name="Normal 11 5" xfId="169" xr:uid="{00000000-0005-0000-0000-000096000000}"/>
    <cellStyle name="Normal 11 5 2" xfId="250" xr:uid="{00000000-0005-0000-0000-000097000000}"/>
    <cellStyle name="Normal 11 6" xfId="232" xr:uid="{00000000-0005-0000-0000-000098000000}"/>
    <cellStyle name="Normal 12" xfId="106" xr:uid="{00000000-0005-0000-0000-000099000000}"/>
    <cellStyle name="Normal 12 2" xfId="115" xr:uid="{00000000-0005-0000-0000-00009A000000}"/>
    <cellStyle name="Normal 12 2 2" xfId="132" xr:uid="{00000000-0005-0000-0000-00009B000000}"/>
    <cellStyle name="Normal 12 2 2 2" xfId="162" xr:uid="{00000000-0005-0000-0000-00009C000000}"/>
    <cellStyle name="Normal 12 2 2 2 2" xfId="226" xr:uid="{00000000-0005-0000-0000-00009D000000}"/>
    <cellStyle name="Normal 12 2 2 2 2 2" xfId="352" xr:uid="{F36BBC58-CF2B-4BE6-BD8A-D7E498BC9F70}"/>
    <cellStyle name="Normal 12 2 2 2 3" xfId="305" xr:uid="{00000000-0005-0000-0000-00009E000000}"/>
    <cellStyle name="Normal 12 2 2 3" xfId="196" xr:uid="{00000000-0005-0000-0000-00009F000000}"/>
    <cellStyle name="Normal 12 2 2 3 2" xfId="322" xr:uid="{5C1307EE-1AE2-4C31-B334-730523402FCA}"/>
    <cellStyle name="Normal 12 2 2 4" xfId="275" xr:uid="{00000000-0005-0000-0000-0000A0000000}"/>
    <cellStyle name="Normal 12 2 3" xfId="147" xr:uid="{00000000-0005-0000-0000-0000A1000000}"/>
    <cellStyle name="Normal 12 2 3 2" xfId="211" xr:uid="{00000000-0005-0000-0000-0000A2000000}"/>
    <cellStyle name="Normal 12 2 3 2 2" xfId="337" xr:uid="{BCBFD8D4-A265-40B9-ACDB-01C0A771C368}"/>
    <cellStyle name="Normal 12 2 3 3" xfId="290" xr:uid="{00000000-0005-0000-0000-0000A3000000}"/>
    <cellStyle name="Normal 12 2 4" xfId="179" xr:uid="{00000000-0005-0000-0000-0000A4000000}"/>
    <cellStyle name="Normal 12 2 4 2" xfId="260" xr:uid="{00000000-0005-0000-0000-0000A5000000}"/>
    <cellStyle name="Normal 12 2 5" xfId="242" xr:uid="{00000000-0005-0000-0000-0000A6000000}"/>
    <cellStyle name="Normal 12 3" xfId="123" xr:uid="{00000000-0005-0000-0000-0000A7000000}"/>
    <cellStyle name="Normal 12 3 2" xfId="154" xr:uid="{00000000-0005-0000-0000-0000A8000000}"/>
    <cellStyle name="Normal 12 3 2 2" xfId="218" xr:uid="{00000000-0005-0000-0000-0000A9000000}"/>
    <cellStyle name="Normal 12 3 2 2 2" xfId="344" xr:uid="{C9949902-D9F9-419C-8992-A186B94759DD}"/>
    <cellStyle name="Normal 12 3 2 3" xfId="297" xr:uid="{00000000-0005-0000-0000-0000AA000000}"/>
    <cellStyle name="Normal 12 3 3" xfId="187" xr:uid="{00000000-0005-0000-0000-0000AB000000}"/>
    <cellStyle name="Normal 12 3 3 2" xfId="314" xr:uid="{4821C392-3B0D-4C62-8A74-E06AAC4F64BE}"/>
    <cellStyle name="Normal 12 3 4" xfId="267" xr:uid="{00000000-0005-0000-0000-0000AC000000}"/>
    <cellStyle name="Normal 12 4" xfId="139" xr:uid="{00000000-0005-0000-0000-0000AD000000}"/>
    <cellStyle name="Normal 12 4 2" xfId="203" xr:uid="{00000000-0005-0000-0000-0000AE000000}"/>
    <cellStyle name="Normal 12 4 2 2" xfId="329" xr:uid="{BE22D4FB-BA9C-40FC-8877-8541314164AE}"/>
    <cellStyle name="Normal 12 4 3" xfId="282" xr:uid="{00000000-0005-0000-0000-0000AF000000}"/>
    <cellStyle name="Normal 12 5" xfId="171" xr:uid="{00000000-0005-0000-0000-0000B0000000}"/>
    <cellStyle name="Normal 12 5 2" xfId="252" xr:uid="{00000000-0005-0000-0000-0000B1000000}"/>
    <cellStyle name="Normal 12 6" xfId="234" xr:uid="{00000000-0005-0000-0000-0000B2000000}"/>
    <cellStyle name="Normal 13" xfId="108" xr:uid="{00000000-0005-0000-0000-0000B3000000}"/>
    <cellStyle name="Normal 13 2" xfId="124" xr:uid="{00000000-0005-0000-0000-0000B4000000}"/>
    <cellStyle name="Normal 13 2 2" xfId="155" xr:uid="{00000000-0005-0000-0000-0000B5000000}"/>
    <cellStyle name="Normal 13 2 2 2" xfId="219" xr:uid="{00000000-0005-0000-0000-0000B6000000}"/>
    <cellStyle name="Normal 13 2 2 2 2" xfId="345" xr:uid="{B38B0EDF-FF44-4DBE-8237-2DBDC8E60098}"/>
    <cellStyle name="Normal 13 2 2 3" xfId="298" xr:uid="{00000000-0005-0000-0000-0000B7000000}"/>
    <cellStyle name="Normal 13 2 3" xfId="188" xr:uid="{00000000-0005-0000-0000-0000B8000000}"/>
    <cellStyle name="Normal 13 2 3 2" xfId="315" xr:uid="{3D1D9808-532C-494D-965C-2F24B291E34B}"/>
    <cellStyle name="Normal 13 2 4" xfId="268" xr:uid="{00000000-0005-0000-0000-0000B9000000}"/>
    <cellStyle name="Normal 13 3" xfId="140" xr:uid="{00000000-0005-0000-0000-0000BA000000}"/>
    <cellStyle name="Normal 13 3 2" xfId="204" xr:uid="{00000000-0005-0000-0000-0000BB000000}"/>
    <cellStyle name="Normal 13 3 2 2" xfId="330" xr:uid="{C25EFDC0-5267-4275-BCE8-EFEB871F6E39}"/>
    <cellStyle name="Normal 13 3 3" xfId="283" xr:uid="{00000000-0005-0000-0000-0000BC000000}"/>
    <cellStyle name="Normal 13 4" xfId="172" xr:uid="{00000000-0005-0000-0000-0000BD000000}"/>
    <cellStyle name="Normal 13 4 2" xfId="253" xr:uid="{00000000-0005-0000-0000-0000BE000000}"/>
    <cellStyle name="Normal 13 5" xfId="235" xr:uid="{00000000-0005-0000-0000-0000BF000000}"/>
    <cellStyle name="Normal 14" xfId="84" xr:uid="{00000000-0005-0000-0000-0000C0000000}"/>
    <cellStyle name="Normal 14 2" xfId="125" xr:uid="{00000000-0005-0000-0000-0000C1000000}"/>
    <cellStyle name="Normal 14 2 2" xfId="189" xr:uid="{00000000-0005-0000-0000-0000C2000000}"/>
    <cellStyle name="Normal 14 3" xfId="245" xr:uid="{00000000-0005-0000-0000-0000C3000000}"/>
    <cellStyle name="Normal 15" xfId="116" xr:uid="{00000000-0005-0000-0000-0000C4000000}"/>
    <cellStyle name="Normal 15 2" xfId="180" xr:uid="{00000000-0005-0000-0000-0000C5000000}"/>
    <cellStyle name="Normal 15 3" xfId="243" xr:uid="{00000000-0005-0000-0000-0000C6000000}"/>
    <cellStyle name="Normal 16" xfId="244" xr:uid="{00000000-0005-0000-0000-0000C7000000}"/>
    <cellStyle name="Normal 2" xfId="65" xr:uid="{00000000-0005-0000-0000-0000C8000000}"/>
    <cellStyle name="Normal 2 2" xfId="66" xr:uid="{00000000-0005-0000-0000-0000C9000000}"/>
    <cellStyle name="Normal 2 2 2" xfId="67" xr:uid="{00000000-0005-0000-0000-0000CA000000}"/>
    <cellStyle name="Normal 2 3" xfId="93" xr:uid="{00000000-0005-0000-0000-0000CB000000}"/>
    <cellStyle name="Normal 3" xfId="68" xr:uid="{00000000-0005-0000-0000-0000CC000000}"/>
    <cellStyle name="Normal 3 2" xfId="69" xr:uid="{00000000-0005-0000-0000-0000CD000000}"/>
    <cellStyle name="Normal 3 2 2" xfId="307" xr:uid="{EB05E12A-7F38-488C-8733-8D64403BE85A}"/>
    <cellStyle name="Normal 3 3" xfId="70" xr:uid="{00000000-0005-0000-0000-0000CE000000}"/>
    <cellStyle name="Normal 3 4" xfId="97" xr:uid="{00000000-0005-0000-0000-0000CF000000}"/>
    <cellStyle name="Normal 4" xfId="71" xr:uid="{00000000-0005-0000-0000-0000D0000000}"/>
    <cellStyle name="Normal 4 2" xfId="72" xr:uid="{00000000-0005-0000-0000-0000D1000000}"/>
    <cellStyle name="Normal 4 3" xfId="98" xr:uid="{00000000-0005-0000-0000-0000D2000000}"/>
    <cellStyle name="Normal 4 4" xfId="107" xr:uid="{00000000-0005-0000-0000-0000D3000000}"/>
    <cellStyle name="Normal 5" xfId="86" xr:uid="{00000000-0005-0000-0000-0000D4000000}"/>
    <cellStyle name="Normal 5 2" xfId="109" xr:uid="{00000000-0005-0000-0000-0000D5000000}"/>
    <cellStyle name="Normal 5 2 2" xfId="126" xr:uid="{00000000-0005-0000-0000-0000D6000000}"/>
    <cellStyle name="Normal 5 2 2 2" xfId="156" xr:uid="{00000000-0005-0000-0000-0000D7000000}"/>
    <cellStyle name="Normal 5 2 2 2 2" xfId="220" xr:uid="{00000000-0005-0000-0000-0000D8000000}"/>
    <cellStyle name="Normal 5 2 2 2 2 2" xfId="346" xr:uid="{B5E89A16-0709-472F-A877-31F343975436}"/>
    <cellStyle name="Normal 5 2 2 2 3" xfId="299" xr:uid="{00000000-0005-0000-0000-0000D9000000}"/>
    <cellStyle name="Normal 5 2 2 3" xfId="190" xr:uid="{00000000-0005-0000-0000-0000DA000000}"/>
    <cellStyle name="Normal 5 2 2 3 2" xfId="316" xr:uid="{520F0824-DC77-4EAB-A466-1A6D56865840}"/>
    <cellStyle name="Normal 5 2 2 4" xfId="269" xr:uid="{00000000-0005-0000-0000-0000DB000000}"/>
    <cellStyle name="Normal 5 2 3" xfId="141" xr:uid="{00000000-0005-0000-0000-0000DC000000}"/>
    <cellStyle name="Normal 5 2 3 2" xfId="205" xr:uid="{00000000-0005-0000-0000-0000DD000000}"/>
    <cellStyle name="Normal 5 2 3 2 2" xfId="331" xr:uid="{5EEEAA31-3BE1-4F69-82D1-E1FEEA127030}"/>
    <cellStyle name="Normal 5 2 3 3" xfId="284" xr:uid="{00000000-0005-0000-0000-0000DE000000}"/>
    <cellStyle name="Normal 5 2 4" xfId="173" xr:uid="{00000000-0005-0000-0000-0000DF000000}"/>
    <cellStyle name="Normal 5 2 4 2" xfId="254" xr:uid="{00000000-0005-0000-0000-0000E0000000}"/>
    <cellStyle name="Normal 5 2 5" xfId="236" xr:uid="{00000000-0005-0000-0000-0000E1000000}"/>
    <cellStyle name="Normal 5 3" xfId="117" xr:uid="{00000000-0005-0000-0000-0000E2000000}"/>
    <cellStyle name="Normal 5 3 2" xfId="148" xr:uid="{00000000-0005-0000-0000-0000E3000000}"/>
    <cellStyle name="Normal 5 3 2 2" xfId="212" xr:uid="{00000000-0005-0000-0000-0000E4000000}"/>
    <cellStyle name="Normal 5 3 2 2 2" xfId="338" xr:uid="{2B9F678C-63C5-47FA-A616-51C30DB738DD}"/>
    <cellStyle name="Normal 5 3 2 3" xfId="291" xr:uid="{00000000-0005-0000-0000-0000E5000000}"/>
    <cellStyle name="Normal 5 3 3" xfId="181" xr:uid="{00000000-0005-0000-0000-0000E6000000}"/>
    <cellStyle name="Normal 5 3 3 2" xfId="308" xr:uid="{23561BCC-D68B-462E-825B-D24F760ECE27}"/>
    <cellStyle name="Normal 5 3 4" xfId="261" xr:uid="{00000000-0005-0000-0000-0000E7000000}"/>
    <cellStyle name="Normal 5 4" xfId="133" xr:uid="{00000000-0005-0000-0000-0000E8000000}"/>
    <cellStyle name="Normal 5 4 2" xfId="197" xr:uid="{00000000-0005-0000-0000-0000E9000000}"/>
    <cellStyle name="Normal 5 4 2 2" xfId="323" xr:uid="{C68BD89F-D1FC-4334-A914-12C492CEE7AB}"/>
    <cellStyle name="Normal 5 4 3" xfId="276" xr:uid="{00000000-0005-0000-0000-0000EA000000}"/>
    <cellStyle name="Normal 5 5" xfId="165" xr:uid="{00000000-0005-0000-0000-0000EB000000}"/>
    <cellStyle name="Normal 5 5 2" xfId="246" xr:uid="{00000000-0005-0000-0000-0000EC000000}"/>
    <cellStyle name="Normal 5 6" xfId="228" xr:uid="{00000000-0005-0000-0000-0000ED000000}"/>
    <cellStyle name="Normal 6" xfId="87" xr:uid="{00000000-0005-0000-0000-0000EE000000}"/>
    <cellStyle name="Normal 7" xfId="88" xr:uid="{00000000-0005-0000-0000-0000EF000000}"/>
    <cellStyle name="Normal 7 2" xfId="163" xr:uid="{00000000-0005-0000-0000-0000F0000000}"/>
    <cellStyle name="Normal 7 2 2" xfId="227" xr:uid="{00000000-0005-0000-0000-0000F1000000}"/>
    <cellStyle name="Normal 7 2 2 2" xfId="353" xr:uid="{E3A43157-4D8E-468E-83E8-7942671B7D9E}"/>
    <cellStyle name="Normal 7 2 3" xfId="306" xr:uid="{00000000-0005-0000-0000-0000F2000000}"/>
    <cellStyle name="Normal 8" xfId="100" xr:uid="{00000000-0005-0000-0000-0000F3000000}"/>
    <cellStyle name="Normal 8 2" xfId="110" xr:uid="{00000000-0005-0000-0000-0000F4000000}"/>
    <cellStyle name="Normal 8 2 2" xfId="127" xr:uid="{00000000-0005-0000-0000-0000F5000000}"/>
    <cellStyle name="Normal 8 2 2 2" xfId="157" xr:uid="{00000000-0005-0000-0000-0000F6000000}"/>
    <cellStyle name="Normal 8 2 2 2 2" xfId="221" xr:uid="{00000000-0005-0000-0000-0000F7000000}"/>
    <cellStyle name="Normal 8 2 2 2 2 2" xfId="347" xr:uid="{40AC757E-50DD-4AFF-B3A4-2CEB92356C08}"/>
    <cellStyle name="Normal 8 2 2 2 3" xfId="300" xr:uid="{00000000-0005-0000-0000-0000F8000000}"/>
    <cellStyle name="Normal 8 2 2 3" xfId="191" xr:uid="{00000000-0005-0000-0000-0000F9000000}"/>
    <cellStyle name="Normal 8 2 2 3 2" xfId="317" xr:uid="{54D191C3-FB4A-4CBA-B5D1-D7DC07326034}"/>
    <cellStyle name="Normal 8 2 2 4" xfId="270" xr:uid="{00000000-0005-0000-0000-0000FA000000}"/>
    <cellStyle name="Normal 8 2 3" xfId="142" xr:uid="{00000000-0005-0000-0000-0000FB000000}"/>
    <cellStyle name="Normal 8 2 3 2" xfId="206" xr:uid="{00000000-0005-0000-0000-0000FC000000}"/>
    <cellStyle name="Normal 8 2 3 2 2" xfId="332" xr:uid="{1CCCCCE1-4751-40C9-997C-4DA7A0B754A5}"/>
    <cellStyle name="Normal 8 2 3 3" xfId="285" xr:uid="{00000000-0005-0000-0000-0000FD000000}"/>
    <cellStyle name="Normal 8 2 4" xfId="174" xr:uid="{00000000-0005-0000-0000-0000FE000000}"/>
    <cellStyle name="Normal 8 2 4 2" xfId="255" xr:uid="{00000000-0005-0000-0000-0000FF000000}"/>
    <cellStyle name="Normal 8 2 5" xfId="237" xr:uid="{00000000-0005-0000-0000-000000010000}"/>
    <cellStyle name="Normal 8 3" xfId="118" xr:uid="{00000000-0005-0000-0000-000001010000}"/>
    <cellStyle name="Normal 8 3 2" xfId="149" xr:uid="{00000000-0005-0000-0000-000002010000}"/>
    <cellStyle name="Normal 8 3 2 2" xfId="213" xr:uid="{00000000-0005-0000-0000-000003010000}"/>
    <cellStyle name="Normal 8 3 2 2 2" xfId="339" xr:uid="{D43FF061-A925-41FC-B6E7-B62696CF1AE0}"/>
    <cellStyle name="Normal 8 3 2 3" xfId="292" xr:uid="{00000000-0005-0000-0000-000004010000}"/>
    <cellStyle name="Normal 8 3 3" xfId="182" xr:uid="{00000000-0005-0000-0000-000005010000}"/>
    <cellStyle name="Normal 8 3 3 2" xfId="309" xr:uid="{9D985B3C-93C0-4505-B594-95CA943B48C4}"/>
    <cellStyle name="Normal 8 3 4" xfId="262" xr:uid="{00000000-0005-0000-0000-000006010000}"/>
    <cellStyle name="Normal 8 4" xfId="134" xr:uid="{00000000-0005-0000-0000-000007010000}"/>
    <cellStyle name="Normal 8 4 2" xfId="198" xr:uid="{00000000-0005-0000-0000-000008010000}"/>
    <cellStyle name="Normal 8 4 2 2" xfId="324" xr:uid="{D426AD50-EA5E-464E-A470-67D40E3E1A4D}"/>
    <cellStyle name="Normal 8 4 3" xfId="277" xr:uid="{00000000-0005-0000-0000-000009010000}"/>
    <cellStyle name="Normal 8 5" xfId="166" xr:uid="{00000000-0005-0000-0000-00000A010000}"/>
    <cellStyle name="Normal 8 5 2" xfId="247" xr:uid="{00000000-0005-0000-0000-00000B010000}"/>
    <cellStyle name="Normal 8 6" xfId="229" xr:uid="{00000000-0005-0000-0000-00000C010000}"/>
    <cellStyle name="Normal 9" xfId="101" xr:uid="{00000000-0005-0000-0000-00000D010000}"/>
    <cellStyle name="Normal 9 2" xfId="111" xr:uid="{00000000-0005-0000-0000-00000E010000}"/>
    <cellStyle name="Normal 9 2 2" xfId="128" xr:uid="{00000000-0005-0000-0000-00000F010000}"/>
    <cellStyle name="Normal 9 2 2 2" xfId="158" xr:uid="{00000000-0005-0000-0000-000010010000}"/>
    <cellStyle name="Normal 9 2 2 2 2" xfId="222" xr:uid="{00000000-0005-0000-0000-000011010000}"/>
    <cellStyle name="Normal 9 2 2 2 2 2" xfId="348" xr:uid="{F5F1DDD8-CCA5-463E-A2AC-2E12FF86F6E0}"/>
    <cellStyle name="Normal 9 2 2 2 3" xfId="301" xr:uid="{00000000-0005-0000-0000-000012010000}"/>
    <cellStyle name="Normal 9 2 2 3" xfId="192" xr:uid="{00000000-0005-0000-0000-000013010000}"/>
    <cellStyle name="Normal 9 2 2 3 2" xfId="318" xr:uid="{D3FD972B-3E22-498C-B6E3-1739020B0F6D}"/>
    <cellStyle name="Normal 9 2 2 4" xfId="271" xr:uid="{00000000-0005-0000-0000-000014010000}"/>
    <cellStyle name="Normal 9 2 3" xfId="143" xr:uid="{00000000-0005-0000-0000-000015010000}"/>
    <cellStyle name="Normal 9 2 3 2" xfId="207" xr:uid="{00000000-0005-0000-0000-000016010000}"/>
    <cellStyle name="Normal 9 2 3 2 2" xfId="333" xr:uid="{AA7DFEDB-93FD-400B-8A15-2F2D7A205E9F}"/>
    <cellStyle name="Normal 9 2 3 3" xfId="286" xr:uid="{00000000-0005-0000-0000-000017010000}"/>
    <cellStyle name="Normal 9 2 4" xfId="175" xr:uid="{00000000-0005-0000-0000-000018010000}"/>
    <cellStyle name="Normal 9 2 4 2" xfId="256" xr:uid="{00000000-0005-0000-0000-000019010000}"/>
    <cellStyle name="Normal 9 2 5" xfId="238" xr:uid="{00000000-0005-0000-0000-00001A010000}"/>
    <cellStyle name="Normal 9 3" xfId="119" xr:uid="{00000000-0005-0000-0000-00001B010000}"/>
    <cellStyle name="Normal 9 3 2" xfId="150" xr:uid="{00000000-0005-0000-0000-00001C010000}"/>
    <cellStyle name="Normal 9 3 2 2" xfId="214" xr:uid="{00000000-0005-0000-0000-00001D010000}"/>
    <cellStyle name="Normal 9 3 2 2 2" xfId="340" xr:uid="{1A8FDCB4-90F4-4F38-9AAC-9BDC7210FC5C}"/>
    <cellStyle name="Normal 9 3 2 3" xfId="293" xr:uid="{00000000-0005-0000-0000-00001E010000}"/>
    <cellStyle name="Normal 9 3 3" xfId="183" xr:uid="{00000000-0005-0000-0000-00001F010000}"/>
    <cellStyle name="Normal 9 3 3 2" xfId="310" xr:uid="{67C2D0AE-EC41-4935-B5DA-85D136A2D73C}"/>
    <cellStyle name="Normal 9 3 4" xfId="263" xr:uid="{00000000-0005-0000-0000-000020010000}"/>
    <cellStyle name="Normal 9 4" xfId="135" xr:uid="{00000000-0005-0000-0000-000021010000}"/>
    <cellStyle name="Normal 9 4 2" xfId="199" xr:uid="{00000000-0005-0000-0000-000022010000}"/>
    <cellStyle name="Normal 9 4 2 2" xfId="325" xr:uid="{9347E7F2-CC09-47E0-9992-E4E6D224FF56}"/>
    <cellStyle name="Normal 9 4 3" xfId="278" xr:uid="{00000000-0005-0000-0000-000023010000}"/>
    <cellStyle name="Normal 9 5" xfId="167" xr:uid="{00000000-0005-0000-0000-000024010000}"/>
    <cellStyle name="Normal 9 5 2" xfId="248" xr:uid="{00000000-0005-0000-0000-000025010000}"/>
    <cellStyle name="Normal 9 6" xfId="230" xr:uid="{00000000-0005-0000-0000-000026010000}"/>
    <cellStyle name="Note 2" xfId="73" xr:uid="{00000000-0005-0000-0000-000027010000}"/>
    <cellStyle name="Output 2" xfId="74" xr:uid="{00000000-0005-0000-0000-000028010000}"/>
    <cellStyle name="Percent" xfId="75" builtinId="5"/>
    <cellStyle name="Percent 2" xfId="76" xr:uid="{00000000-0005-0000-0000-00002A010000}"/>
    <cellStyle name="Percent 2 2" xfId="77" xr:uid="{00000000-0005-0000-0000-00002B010000}"/>
    <cellStyle name="Percent 2 2 2" xfId="78" xr:uid="{00000000-0005-0000-0000-00002C010000}"/>
    <cellStyle name="Percent 2 3" xfId="95" xr:uid="{00000000-0005-0000-0000-00002D010000}"/>
    <cellStyle name="Percent 3" xfId="79" xr:uid="{00000000-0005-0000-0000-00002E010000}"/>
    <cellStyle name="Percent 3 2" xfId="80" xr:uid="{00000000-0005-0000-0000-00002F010000}"/>
    <cellStyle name="Percent 4" xfId="94" xr:uid="{00000000-0005-0000-0000-000030010000}"/>
    <cellStyle name="Title 2" xfId="81" xr:uid="{00000000-0005-0000-0000-000031010000}"/>
    <cellStyle name="Total 2" xfId="82" xr:uid="{00000000-0005-0000-0000-000032010000}"/>
    <cellStyle name="Warning Text 2" xfId="83" xr:uid="{00000000-0005-0000-0000-00003301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952500</xdr:colOff>
      <xdr:row>53</xdr:row>
      <xdr:rowOff>107156</xdr:rowOff>
    </xdr:from>
    <xdr:to>
      <xdr:col>11</xdr:col>
      <xdr:colOff>257175</xdr:colOff>
      <xdr:row>59</xdr:row>
      <xdr:rowOff>35718</xdr:rowOff>
    </xdr:to>
    <xdr:pic>
      <xdr:nvPicPr>
        <xdr:cNvPr id="10" name="Picture 4">
          <a:extLst>
            <a:ext uri="{FF2B5EF4-FFF2-40B4-BE49-F238E27FC236}">
              <a16:creationId xmlns:a16="http://schemas.microsoft.com/office/drawing/2014/main" id="{6AECAEE5-F939-47B7-A6C3-6E7644D5C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832" t="33604" r="54091" b="1823"/>
        <a:stretch>
          <a:fillRect/>
        </a:stretch>
      </xdr:blipFill>
      <xdr:spPr bwMode="auto">
        <a:xfrm>
          <a:off x="7262813" y="19395281"/>
          <a:ext cx="1390650" cy="928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273844</xdr:colOff>
      <xdr:row>53</xdr:row>
      <xdr:rowOff>119062</xdr:rowOff>
    </xdr:from>
    <xdr:to>
      <xdr:col>8</xdr:col>
      <xdr:colOff>497681</xdr:colOff>
      <xdr:row>58</xdr:row>
      <xdr:rowOff>23812</xdr:rowOff>
    </xdr:to>
    <xdr:pic>
      <xdr:nvPicPr>
        <xdr:cNvPr id="11" name="Picture 3">
          <a:extLst>
            <a:ext uri="{FF2B5EF4-FFF2-40B4-BE49-F238E27FC236}">
              <a16:creationId xmlns:a16="http://schemas.microsoft.com/office/drawing/2014/main" id="{5980257B-607C-4634-8B31-7795CCFB82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7710" t="72992" r="9422" b="10931"/>
        <a:stretch>
          <a:fillRect/>
        </a:stretch>
      </xdr:blipFill>
      <xdr:spPr bwMode="auto">
        <a:xfrm>
          <a:off x="4095750" y="19407187"/>
          <a:ext cx="3140869" cy="73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269875</xdr:colOff>
      <xdr:row>50</xdr:row>
      <xdr:rowOff>142875</xdr:rowOff>
    </xdr:from>
    <xdr:to>
      <xdr:col>15</xdr:col>
      <xdr:colOff>1040342</xdr:colOff>
      <xdr:row>75</xdr:row>
      <xdr:rowOff>27516</xdr:rowOff>
    </xdr:to>
    <xdr:pic>
      <xdr:nvPicPr>
        <xdr:cNvPr id="12" name="Picture 3">
          <a:extLst>
            <a:ext uri="{FF2B5EF4-FFF2-40B4-BE49-F238E27FC236}">
              <a16:creationId xmlns:a16="http://schemas.microsoft.com/office/drawing/2014/main" id="{E639D632-C245-4B4E-A9FC-865637276A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r="4121" b="26326"/>
        <a:stretch>
          <a:fillRect/>
        </a:stretch>
      </xdr:blipFill>
      <xdr:spPr bwMode="auto">
        <a:xfrm>
          <a:off x="9302750" y="18637250"/>
          <a:ext cx="4580467" cy="3948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94"/>
  <sheetViews>
    <sheetView tabSelected="1" zoomScaleNormal="100" zoomScaleSheetLayoutView="75" workbookViewId="0"/>
  </sheetViews>
  <sheetFormatPr defaultColWidth="9.1796875" defaultRowHeight="13" x14ac:dyDescent="0.3"/>
  <cols>
    <col min="1" max="1" width="4.81640625" style="1" customWidth="1"/>
    <col min="2" max="2" width="40" style="2" customWidth="1"/>
    <col min="3" max="3" width="20.7265625" style="2" customWidth="1"/>
    <col min="4" max="4" width="17.1796875" style="2" customWidth="1"/>
    <col min="5" max="5" width="18.1796875" style="2" customWidth="1"/>
    <col min="6" max="6" width="15.453125" style="2" customWidth="1"/>
    <col min="7" max="7" width="17.1796875" style="2" customWidth="1"/>
    <col min="8" max="8" width="36.81640625" style="2" customWidth="1"/>
    <col min="9" max="9" width="7.81640625" style="2" customWidth="1"/>
    <col min="10" max="10" width="16.7265625" style="2" customWidth="1"/>
    <col min="11" max="11" width="12.26953125" style="2" customWidth="1"/>
    <col min="12" max="13" width="16.7265625" style="2" customWidth="1"/>
    <col min="14" max="14" width="9.453125" style="2" customWidth="1"/>
    <col min="15" max="15" width="16.7265625" style="2" customWidth="1"/>
    <col min="16" max="16" width="6.1796875" style="2" customWidth="1"/>
    <col min="17" max="17" width="12.453125" style="2" customWidth="1"/>
    <col min="18" max="16384" width="9.1796875" style="2"/>
  </cols>
  <sheetData>
    <row r="1" spans="1:58" ht="12.75" customHeight="1" x14ac:dyDescent="0.3">
      <c r="B1" s="1" t="s">
        <v>0</v>
      </c>
      <c r="C1" s="1"/>
      <c r="D1" s="1"/>
      <c r="E1" s="1"/>
      <c r="F1" s="1"/>
      <c r="G1" s="1"/>
      <c r="H1" s="1"/>
      <c r="I1" s="2" t="s">
        <v>1</v>
      </c>
      <c r="AZ1" s="381" t="s">
        <v>1</v>
      </c>
      <c r="BA1" s="381"/>
      <c r="BB1" s="381"/>
      <c r="BC1" s="381"/>
      <c r="BD1" s="381"/>
      <c r="BE1" s="381"/>
      <c r="BF1" s="381"/>
    </row>
    <row r="2" spans="1:58" ht="29.25" customHeight="1" thickBot="1" x14ac:dyDescent="0.35">
      <c r="B2" s="514" t="s">
        <v>487</v>
      </c>
      <c r="C2" s="514"/>
      <c r="D2" s="514"/>
      <c r="E2" s="514"/>
      <c r="F2" s="514"/>
      <c r="G2" s="514"/>
      <c r="H2" s="514"/>
      <c r="AZ2" s="381"/>
      <c r="BA2" s="381"/>
      <c r="BB2" s="381"/>
      <c r="BC2" s="381"/>
      <c r="BD2" s="381"/>
      <c r="BE2" s="381"/>
      <c r="BF2" s="381"/>
    </row>
    <row r="3" spans="1:58" ht="18" customHeight="1" thickBot="1" x14ac:dyDescent="0.35">
      <c r="B3" s="1" t="s">
        <v>2</v>
      </c>
      <c r="C3" s="1" t="s">
        <v>3</v>
      </c>
      <c r="G3" s="7" t="s">
        <v>313</v>
      </c>
      <c r="H3" s="97">
        <f ca="1">TODAY()</f>
        <v>45868</v>
      </c>
      <c r="AZ3" s="381"/>
      <c r="BA3" s="381"/>
      <c r="BB3" s="381"/>
      <c r="BC3" s="381"/>
      <c r="BD3" s="381"/>
      <c r="BE3" s="381"/>
      <c r="BF3" s="381"/>
    </row>
    <row r="4" spans="1:58" ht="27" customHeight="1" thickBot="1" x14ac:dyDescent="0.35">
      <c r="B4" s="1" t="s">
        <v>4</v>
      </c>
      <c r="C4" s="2" t="s">
        <v>993</v>
      </c>
      <c r="D4" s="98" t="s">
        <v>522</v>
      </c>
      <c r="E4" s="37"/>
      <c r="F4" s="37"/>
      <c r="G4" s="37"/>
      <c r="AZ4" s="381"/>
      <c r="BA4" s="381"/>
      <c r="BB4" s="381"/>
      <c r="BC4" s="381"/>
      <c r="BD4" s="381"/>
      <c r="BE4" s="381"/>
      <c r="BF4" s="381"/>
    </row>
    <row r="5" spans="1:58" ht="18" customHeight="1" thickBot="1" x14ac:dyDescent="0.35">
      <c r="C5" s="2" t="s">
        <v>6</v>
      </c>
      <c r="D5" s="525">
        <f>VLOOKUP(D4,F87:I98,2)</f>
        <v>2072423515</v>
      </c>
      <c r="E5" s="526"/>
      <c r="F5" s="527"/>
      <c r="J5" s="2" t="s">
        <v>1</v>
      </c>
      <c r="AZ5" s="381"/>
      <c r="BA5" s="381"/>
      <c r="BB5" s="381"/>
      <c r="BC5" s="381"/>
      <c r="BD5" s="381"/>
      <c r="BE5" s="381"/>
    </row>
    <row r="6" spans="1:58" ht="18" customHeight="1" thickBot="1" x14ac:dyDescent="0.35">
      <c r="C6" s="2" t="s">
        <v>7</v>
      </c>
      <c r="D6" s="515" t="str">
        <f>VLOOKUP(D4,F87:I98,4)</f>
        <v>Gary.Ham@cmpco.com</v>
      </c>
      <c r="E6" s="515"/>
      <c r="F6" s="515"/>
      <c r="AZ6" s="381"/>
      <c r="BA6" s="381"/>
      <c r="BB6" s="381"/>
      <c r="BC6" s="381"/>
      <c r="BD6" s="381"/>
      <c r="BE6" s="381"/>
    </row>
    <row r="7" spans="1:58" ht="18" customHeight="1" thickBot="1" x14ac:dyDescent="0.35">
      <c r="AZ7" s="381"/>
      <c r="BA7" s="381"/>
      <c r="BB7" s="381"/>
      <c r="BC7" s="381"/>
      <c r="BD7" s="381"/>
      <c r="BE7" s="381"/>
    </row>
    <row r="8" spans="1:58" ht="22.5" customHeight="1" thickBot="1" x14ac:dyDescent="0.3">
      <c r="A8" s="3" t="s">
        <v>8</v>
      </c>
      <c r="B8" s="517" t="s">
        <v>9</v>
      </c>
      <c r="C8" s="518" t="s">
        <v>1</v>
      </c>
      <c r="D8" s="518"/>
      <c r="E8" s="518"/>
      <c r="F8" s="518"/>
      <c r="G8" s="518"/>
      <c r="H8" s="519"/>
      <c r="AZ8" s="381"/>
      <c r="BA8" s="381"/>
      <c r="BB8" s="381"/>
      <c r="BC8" s="381"/>
      <c r="BD8" s="381"/>
      <c r="BE8" s="381"/>
    </row>
    <row r="9" spans="1:58" ht="24" customHeight="1" x14ac:dyDescent="0.3">
      <c r="B9" s="410" t="s">
        <v>977</v>
      </c>
      <c r="C9" s="430"/>
      <c r="D9" s="411" t="s">
        <v>159</v>
      </c>
      <c r="E9" s="412"/>
      <c r="F9" s="413"/>
      <c r="G9" s="441" t="s">
        <v>160</v>
      </c>
      <c r="H9" s="414"/>
    </row>
    <row r="10" spans="1:58" ht="24" customHeight="1" x14ac:dyDescent="0.3">
      <c r="B10" s="318" t="s">
        <v>978</v>
      </c>
      <c r="C10" s="520"/>
      <c r="D10" s="521"/>
      <c r="E10" s="521"/>
      <c r="F10" s="521"/>
      <c r="G10" s="521"/>
      <c r="H10" s="522"/>
    </row>
    <row r="11" spans="1:58" ht="24" customHeight="1" x14ac:dyDescent="0.3">
      <c r="B11" s="318" t="s">
        <v>979</v>
      </c>
      <c r="C11" s="400"/>
      <c r="D11" s="320" t="s">
        <v>120</v>
      </c>
      <c r="E11" s="382"/>
      <c r="F11" s="387" t="s">
        <v>222</v>
      </c>
      <c r="G11" s="383">
        <v>421</v>
      </c>
      <c r="H11" s="385" t="str">
        <f>VLOOKUP(G11,REV_CLASS_COM_IND,2)</f>
        <v>Commercial</v>
      </c>
      <c r="K11" s="2" t="s">
        <v>1</v>
      </c>
    </row>
    <row r="12" spans="1:58" ht="26" x14ac:dyDescent="0.3">
      <c r="B12" s="318" t="s">
        <v>980</v>
      </c>
      <c r="C12" s="528"/>
      <c r="D12" s="529"/>
      <c r="E12" s="530"/>
      <c r="F12" s="386" t="s">
        <v>121</v>
      </c>
      <c r="G12" s="384" t="s">
        <v>463</v>
      </c>
      <c r="H12" s="385" t="str">
        <f>VLOOKUP(G12,rate_lookup,2)</f>
        <v xml:space="preserve">     21-400 KW</v>
      </c>
    </row>
    <row r="13" spans="1:58" ht="24" customHeight="1" x14ac:dyDescent="0.3">
      <c r="B13" s="318" t="s">
        <v>981</v>
      </c>
      <c r="C13" s="508"/>
      <c r="D13" s="509"/>
      <c r="E13" s="509"/>
      <c r="F13" s="509"/>
      <c r="G13" s="509"/>
      <c r="H13" s="510"/>
      <c r="J13" s="2" t="s">
        <v>1</v>
      </c>
      <c r="K13" s="2" t="s">
        <v>1</v>
      </c>
    </row>
    <row r="14" spans="1:58" ht="24" customHeight="1" x14ac:dyDescent="0.3">
      <c r="B14" s="318" t="s">
        <v>982</v>
      </c>
      <c r="C14" s="388" t="s">
        <v>12</v>
      </c>
      <c r="D14" s="401" t="s">
        <v>1</v>
      </c>
      <c r="E14" s="390" t="s">
        <v>13</v>
      </c>
      <c r="F14" s="389" t="s">
        <v>1</v>
      </c>
      <c r="G14" s="390" t="s">
        <v>616</v>
      </c>
      <c r="H14" s="391" t="s">
        <v>1</v>
      </c>
    </row>
    <row r="15" spans="1:58" ht="24" customHeight="1" x14ac:dyDescent="0.3">
      <c r="B15" s="318" t="s">
        <v>983</v>
      </c>
      <c r="C15" s="528" t="s">
        <v>1</v>
      </c>
      <c r="D15" s="529"/>
      <c r="E15" s="529"/>
      <c r="F15" s="529"/>
      <c r="G15" s="529"/>
      <c r="H15" s="535"/>
    </row>
    <row r="16" spans="1:58" ht="24" customHeight="1" x14ac:dyDescent="0.3">
      <c r="B16" s="318" t="s">
        <v>984</v>
      </c>
      <c r="C16" s="388" t="s">
        <v>12</v>
      </c>
      <c r="D16" s="401" t="s">
        <v>1</v>
      </c>
      <c r="E16" s="390" t="s">
        <v>13</v>
      </c>
      <c r="F16" s="389" t="s">
        <v>1</v>
      </c>
      <c r="G16" s="390" t="s">
        <v>616</v>
      </c>
      <c r="H16" s="391" t="s">
        <v>1</v>
      </c>
    </row>
    <row r="17" spans="1:17" ht="24" customHeight="1" x14ac:dyDescent="0.3">
      <c r="B17" s="318" t="s">
        <v>985</v>
      </c>
      <c r="C17" s="528" t="s">
        <v>1</v>
      </c>
      <c r="D17" s="529"/>
      <c r="E17" s="529"/>
      <c r="F17" s="529"/>
      <c r="G17" s="529"/>
      <c r="H17" s="535"/>
    </row>
    <row r="18" spans="1:17" ht="24" customHeight="1" x14ac:dyDescent="0.3">
      <c r="B18" s="318" t="s">
        <v>986</v>
      </c>
      <c r="C18" s="388" t="s">
        <v>12</v>
      </c>
      <c r="D18" s="401" t="s">
        <v>1</v>
      </c>
      <c r="E18" s="390" t="s">
        <v>13</v>
      </c>
      <c r="F18" s="389" t="s">
        <v>1</v>
      </c>
      <c r="G18" s="390" t="s">
        <v>616</v>
      </c>
      <c r="H18" s="391" t="s">
        <v>1</v>
      </c>
    </row>
    <row r="19" spans="1:17" ht="24" customHeight="1" thickBot="1" x14ac:dyDescent="0.35">
      <c r="B19" s="319" t="s">
        <v>987</v>
      </c>
      <c r="C19" s="531" t="s">
        <v>1</v>
      </c>
      <c r="D19" s="531"/>
      <c r="E19" s="531"/>
      <c r="F19" s="531"/>
      <c r="G19" s="460" t="s">
        <v>15</v>
      </c>
      <c r="H19" s="402"/>
    </row>
    <row r="20" spans="1:17" ht="18" customHeight="1" thickBot="1" x14ac:dyDescent="0.35">
      <c r="B20" s="1"/>
      <c r="C20" s="28"/>
      <c r="D20" s="28"/>
      <c r="E20" s="28"/>
      <c r="F20" s="28"/>
      <c r="G20" s="28"/>
      <c r="H20" s="32"/>
    </row>
    <row r="21" spans="1:17" ht="22.5" customHeight="1" thickBot="1" x14ac:dyDescent="0.3">
      <c r="A21" s="3" t="s">
        <v>16</v>
      </c>
      <c r="B21" s="532" t="s">
        <v>546</v>
      </c>
      <c r="C21" s="533"/>
      <c r="D21" s="533"/>
      <c r="E21" s="533"/>
      <c r="F21" s="533"/>
      <c r="G21" s="533"/>
      <c r="H21" s="534"/>
    </row>
    <row r="22" spans="1:17" ht="21.75" customHeight="1" x14ac:dyDescent="0.3">
      <c r="A22" s="3"/>
      <c r="B22" s="475" t="s">
        <v>540</v>
      </c>
      <c r="C22" s="477" t="s">
        <v>67</v>
      </c>
      <c r="D22" s="321"/>
      <c r="E22" s="321"/>
      <c r="F22" s="321"/>
      <c r="G22" s="321"/>
      <c r="H22" s="322"/>
    </row>
    <row r="23" spans="1:17" ht="21.75" customHeight="1" thickBot="1" x14ac:dyDescent="0.35">
      <c r="A23" s="3"/>
      <c r="B23" s="476"/>
      <c r="C23" s="478"/>
      <c r="D23" s="395"/>
      <c r="E23" s="395"/>
      <c r="F23" s="395"/>
      <c r="G23" s="395"/>
      <c r="H23" s="324"/>
    </row>
    <row r="24" spans="1:17" ht="21.75" customHeight="1" x14ac:dyDescent="0.3">
      <c r="B24" s="323" t="s">
        <v>17</v>
      </c>
      <c r="C24" s="396" t="s">
        <v>18</v>
      </c>
      <c r="D24" s="325" t="s">
        <v>1</v>
      </c>
      <c r="E24" s="479" t="s">
        <v>99</v>
      </c>
      <c r="F24" s="480"/>
      <c r="G24" s="325" t="s">
        <v>1</v>
      </c>
      <c r="H24" s="324"/>
      <c r="I24" s="4"/>
      <c r="J24" s="4"/>
    </row>
    <row r="25" spans="1:17" ht="21.75" customHeight="1" thickBot="1" x14ac:dyDescent="0.35">
      <c r="B25" s="323" t="s">
        <v>541</v>
      </c>
      <c r="C25" s="396" t="s">
        <v>19</v>
      </c>
      <c r="D25" s="326"/>
      <c r="E25" s="479" t="s">
        <v>100</v>
      </c>
      <c r="F25" s="480"/>
      <c r="G25" s="327" t="s">
        <v>1</v>
      </c>
      <c r="H25" s="324" t="s">
        <v>1</v>
      </c>
      <c r="I25" s="4"/>
      <c r="J25" s="4"/>
    </row>
    <row r="26" spans="1:17" ht="38.25" customHeight="1" thickBot="1" x14ac:dyDescent="0.35">
      <c r="B26" s="323" t="s">
        <v>20</v>
      </c>
      <c r="C26" s="398" t="s">
        <v>543</v>
      </c>
      <c r="D26" s="432"/>
      <c r="E26" s="398" t="s">
        <v>547</v>
      </c>
      <c r="F26" s="464" t="s">
        <v>1</v>
      </c>
      <c r="G26" s="394" t="s">
        <v>23</v>
      </c>
      <c r="H26" s="328"/>
      <c r="J26" s="4"/>
      <c r="Q26" s="2" t="s">
        <v>1</v>
      </c>
    </row>
    <row r="27" spans="1:17" ht="21.75" customHeight="1" x14ac:dyDescent="0.3">
      <c r="B27" s="323"/>
      <c r="C27" s="396" t="s">
        <v>542</v>
      </c>
      <c r="D27" s="329" t="e">
        <f>VLOOKUP(D26,Voltage_Choice_VLKUP,2)</f>
        <v>#N/A</v>
      </c>
      <c r="E27" s="396" t="s">
        <v>544</v>
      </c>
      <c r="F27" s="329" t="e">
        <f>VLOOKUP(D26,Voltage_Choice_VLKUP,3)</f>
        <v>#N/A</v>
      </c>
      <c r="G27" s="395"/>
      <c r="H27" s="330" t="s">
        <v>1</v>
      </c>
      <c r="J27" s="4"/>
    </row>
    <row r="28" spans="1:17" ht="21.75" customHeight="1" thickBot="1" x14ac:dyDescent="0.35">
      <c r="B28" s="323" t="s">
        <v>25</v>
      </c>
      <c r="C28" s="395"/>
      <c r="D28" s="395"/>
      <c r="E28" s="395"/>
      <c r="F28" s="395" t="s">
        <v>1</v>
      </c>
      <c r="G28" s="395"/>
      <c r="H28" s="330" t="s">
        <v>1</v>
      </c>
      <c r="N28" s="2" t="s">
        <v>1</v>
      </c>
    </row>
    <row r="29" spans="1:17" ht="20.25" customHeight="1" thickBot="1" x14ac:dyDescent="0.35">
      <c r="B29" s="331" t="s">
        <v>28</v>
      </c>
      <c r="C29" s="397" t="s">
        <v>29</v>
      </c>
      <c r="D29" s="440"/>
      <c r="E29" s="332"/>
      <c r="F29" s="332" t="s">
        <v>1</v>
      </c>
      <c r="G29" s="332"/>
      <c r="H29" s="333"/>
      <c r="I29" s="4"/>
      <c r="Q29" s="2" t="s">
        <v>1</v>
      </c>
    </row>
    <row r="30" spans="1:17" ht="14.5" thickBot="1" x14ac:dyDescent="0.35">
      <c r="B30" s="433"/>
      <c r="C30" s="396"/>
      <c r="D30" s="436"/>
      <c r="E30" s="436"/>
      <c r="F30" s="437"/>
      <c r="G30" s="395"/>
      <c r="H30" s="395"/>
      <c r="I30" s="4"/>
    </row>
    <row r="31" spans="1:17" ht="35.25" customHeight="1" thickBot="1" x14ac:dyDescent="0.35">
      <c r="B31" s="438" t="s">
        <v>604</v>
      </c>
      <c r="C31" s="456" t="s">
        <v>975</v>
      </c>
      <c r="D31" s="455"/>
      <c r="E31" s="493" t="s">
        <v>996</v>
      </c>
      <c r="F31" s="494"/>
      <c r="G31" s="494"/>
      <c r="H31" s="495"/>
      <c r="I31" s="4"/>
    </row>
    <row r="32" spans="1:17" ht="15" customHeight="1" thickBot="1" x14ac:dyDescent="0.35">
      <c r="B32" s="323"/>
      <c r="C32" s="439" t="s">
        <v>605</v>
      </c>
      <c r="D32" s="440"/>
      <c r="E32" s="496"/>
      <c r="F32" s="497"/>
      <c r="G32" s="497"/>
      <c r="H32" s="498"/>
      <c r="I32" s="4"/>
    </row>
    <row r="33" spans="1:16" ht="24" customHeight="1" thickBot="1" x14ac:dyDescent="0.35">
      <c r="B33" s="323"/>
      <c r="C33" s="442" t="s">
        <v>609</v>
      </c>
      <c r="D33" s="454"/>
      <c r="E33" s="496"/>
      <c r="F33" s="497"/>
      <c r="G33" s="497"/>
      <c r="H33" s="498"/>
      <c r="I33" s="4"/>
    </row>
    <row r="34" spans="1:16" ht="14" x14ac:dyDescent="0.3">
      <c r="B34" s="457" t="s">
        <v>610</v>
      </c>
      <c r="C34" s="499"/>
      <c r="D34" s="500"/>
      <c r="E34" s="500"/>
      <c r="F34" s="500"/>
      <c r="G34" s="500"/>
      <c r="H34" s="501"/>
      <c r="I34" s="4"/>
    </row>
    <row r="35" spans="1:16" ht="14" x14ac:dyDescent="0.3">
      <c r="B35" s="323"/>
      <c r="C35" s="502"/>
      <c r="D35" s="503"/>
      <c r="E35" s="503"/>
      <c r="F35" s="503"/>
      <c r="G35" s="503"/>
      <c r="H35" s="504"/>
      <c r="I35" s="4"/>
    </row>
    <row r="36" spans="1:16" ht="14.5" thickBot="1" x14ac:dyDescent="0.35">
      <c r="B36" s="331"/>
      <c r="C36" s="505"/>
      <c r="D36" s="506"/>
      <c r="E36" s="506"/>
      <c r="F36" s="506"/>
      <c r="G36" s="506"/>
      <c r="H36" s="507"/>
      <c r="I36" s="4"/>
    </row>
    <row r="37" spans="1:16" ht="14" x14ac:dyDescent="0.3">
      <c r="B37" s="433"/>
      <c r="C37" s="436"/>
      <c r="D37" s="436"/>
      <c r="E37" s="436"/>
      <c r="F37" s="437"/>
      <c r="G37" s="395"/>
      <c r="H37" s="395"/>
      <c r="I37" s="4"/>
    </row>
    <row r="38" spans="1:16" ht="21.75" customHeight="1" thickBot="1" x14ac:dyDescent="0.35">
      <c r="I38" s="4"/>
    </row>
    <row r="39" spans="1:16" ht="22.5" customHeight="1" thickBot="1" x14ac:dyDescent="0.35">
      <c r="B39" s="481" t="s">
        <v>499</v>
      </c>
      <c r="C39" s="482"/>
      <c r="D39" s="482"/>
      <c r="E39" s="482"/>
      <c r="F39" s="482"/>
      <c r="G39" s="482"/>
      <c r="H39" s="483"/>
      <c r="I39" s="4"/>
    </row>
    <row r="40" spans="1:16" ht="105" customHeight="1" thickBot="1" x14ac:dyDescent="0.3">
      <c r="A40" s="2"/>
      <c r="B40" s="393" t="s">
        <v>30</v>
      </c>
      <c r="C40" s="392" t="s">
        <v>31</v>
      </c>
      <c r="D40" s="462"/>
      <c r="E40" s="392" t="s">
        <v>139</v>
      </c>
      <c r="F40" s="462"/>
      <c r="G40" s="523" t="s">
        <v>991</v>
      </c>
      <c r="H40" s="524"/>
      <c r="I40" s="4"/>
    </row>
    <row r="41" spans="1:16" ht="54" customHeight="1" thickBot="1" x14ac:dyDescent="0.3">
      <c r="A41" s="2"/>
      <c r="B41" s="393" t="s">
        <v>534</v>
      </c>
      <c r="C41" s="463"/>
      <c r="D41" s="458" t="s">
        <v>32</v>
      </c>
      <c r="E41" s="463"/>
      <c r="F41" s="474" t="s">
        <v>152</v>
      </c>
      <c r="G41" s="516"/>
      <c r="H41" s="336" t="e">
        <f>VLOOKUP(F40,F114:G120,2)</f>
        <v>#N/A</v>
      </c>
      <c r="I41" s="4"/>
    </row>
    <row r="42" spans="1:16" ht="30.75" customHeight="1" thickBot="1" x14ac:dyDescent="0.3">
      <c r="A42" s="2"/>
      <c r="B42" s="393" t="s">
        <v>538</v>
      </c>
      <c r="C42" s="463"/>
      <c r="D42" s="474" t="s">
        <v>539</v>
      </c>
      <c r="E42" s="474"/>
      <c r="F42" s="463"/>
      <c r="G42" s="334"/>
      <c r="H42" s="335"/>
      <c r="I42" s="4"/>
    </row>
    <row r="43" spans="1:16" ht="59.25" customHeight="1" thickBot="1" x14ac:dyDescent="0.3">
      <c r="A43" s="2"/>
      <c r="B43" s="393" t="s">
        <v>603</v>
      </c>
      <c r="C43" s="463"/>
      <c r="D43" s="492" t="s">
        <v>275</v>
      </c>
      <c r="E43" s="492"/>
      <c r="F43" s="492"/>
      <c r="G43" s="484"/>
      <c r="H43" s="485"/>
      <c r="I43" s="4"/>
    </row>
    <row r="44" spans="1:16" ht="38.25" customHeight="1" thickBot="1" x14ac:dyDescent="0.3">
      <c r="A44" s="2"/>
      <c r="I44" s="4"/>
    </row>
    <row r="45" spans="1:16" ht="22.5" customHeight="1" thickBot="1" x14ac:dyDescent="0.4">
      <c r="A45" s="1" t="s">
        <v>1</v>
      </c>
      <c r="B45" s="486" t="s">
        <v>535</v>
      </c>
      <c r="C45" s="487" t="s">
        <v>1</v>
      </c>
      <c r="D45" s="487"/>
      <c r="E45" s="487"/>
      <c r="F45" s="487"/>
      <c r="G45" s="487" t="s">
        <v>1</v>
      </c>
      <c r="H45" s="488"/>
      <c r="J45" s="461" t="s">
        <v>440</v>
      </c>
    </row>
    <row r="46" spans="1:16" s="7" customFormat="1" ht="33" customHeight="1" thickBot="1" x14ac:dyDescent="0.35">
      <c r="A46" s="1" t="s">
        <v>1</v>
      </c>
      <c r="B46" s="213" t="s">
        <v>976</v>
      </c>
      <c r="C46" s="214" t="s">
        <v>103</v>
      </c>
      <c r="D46" s="214" t="s">
        <v>104</v>
      </c>
      <c r="E46" s="214" t="s">
        <v>34</v>
      </c>
      <c r="F46" s="214" t="s">
        <v>35</v>
      </c>
      <c r="G46" s="214" t="s">
        <v>36</v>
      </c>
      <c r="H46" s="459" t="s">
        <v>37</v>
      </c>
      <c r="J46" s="79" t="s">
        <v>1</v>
      </c>
      <c r="K46" s="80"/>
      <c r="L46" s="110" t="s">
        <v>143</v>
      </c>
      <c r="M46" s="116">
        <v>0.95</v>
      </c>
      <c r="O46"/>
    </row>
    <row r="47" spans="1:16" ht="33" customHeight="1" x14ac:dyDescent="0.3">
      <c r="A47" s="468" t="s">
        <v>132</v>
      </c>
      <c r="B47" s="408" t="s">
        <v>128</v>
      </c>
      <c r="C47" s="431">
        <v>0</v>
      </c>
      <c r="D47" s="219"/>
      <c r="E47" s="220"/>
      <c r="F47" s="220"/>
      <c r="G47" s="219"/>
      <c r="H47" s="218" t="s">
        <v>1</v>
      </c>
      <c r="J47" s="117" t="s">
        <v>441</v>
      </c>
      <c r="K47" s="78" t="s">
        <v>442</v>
      </c>
      <c r="L47" s="78" t="s">
        <v>443</v>
      </c>
      <c r="M47" s="118" t="s">
        <v>124</v>
      </c>
      <c r="O47"/>
    </row>
    <row r="48" spans="1:16" ht="33" customHeight="1" x14ac:dyDescent="0.3">
      <c r="A48" s="469"/>
      <c r="B48" s="409" t="s">
        <v>48</v>
      </c>
      <c r="C48" s="431">
        <v>0</v>
      </c>
      <c r="D48" s="219"/>
      <c r="E48" s="220"/>
      <c r="F48" s="220"/>
      <c r="G48" s="219"/>
      <c r="H48" s="218" t="s">
        <v>1</v>
      </c>
      <c r="J48" s="81"/>
      <c r="K48" s="113">
        <f>L48/M48*1000/M46*1/1.732</f>
        <v>633.07807625298824</v>
      </c>
      <c r="L48" s="112">
        <v>500</v>
      </c>
      <c r="M48" s="119">
        <v>480</v>
      </c>
      <c r="O48"/>
      <c r="P48"/>
    </row>
    <row r="49" spans="1:21" ht="33" customHeight="1" x14ac:dyDescent="0.3">
      <c r="A49" s="469"/>
      <c r="B49" s="409" t="s">
        <v>301</v>
      </c>
      <c r="C49" s="431">
        <v>0</v>
      </c>
      <c r="D49" s="219"/>
      <c r="E49" s="220"/>
      <c r="F49" s="220"/>
      <c r="G49" s="219"/>
      <c r="H49" s="218" t="s">
        <v>1</v>
      </c>
      <c r="J49" s="117" t="s">
        <v>444</v>
      </c>
      <c r="K49" s="78" t="s">
        <v>443</v>
      </c>
      <c r="L49" s="78" t="s">
        <v>22</v>
      </c>
      <c r="M49" s="118" t="s">
        <v>124</v>
      </c>
      <c r="O49"/>
      <c r="P49" s="78" t="s">
        <v>1</v>
      </c>
      <c r="U49"/>
    </row>
    <row r="50" spans="1:21" ht="33" customHeight="1" x14ac:dyDescent="0.3">
      <c r="A50" s="469"/>
      <c r="B50" s="409" t="s">
        <v>307</v>
      </c>
      <c r="C50" s="431">
        <v>0</v>
      </c>
      <c r="D50" s="219"/>
      <c r="E50" s="220"/>
      <c r="F50" s="220"/>
      <c r="G50" s="219"/>
      <c r="H50" s="218" t="s">
        <v>1</v>
      </c>
      <c r="J50" s="120">
        <f>K50/M46</f>
        <v>1153.9276800000002</v>
      </c>
      <c r="K50" s="113">
        <f>L50*M50*M46*1.732/1000</f>
        <v>1096.2312960000002</v>
      </c>
      <c r="L50" s="112">
        <v>1388</v>
      </c>
      <c r="M50" s="119">
        <v>480</v>
      </c>
      <c r="O50"/>
      <c r="P50" s="78" t="s">
        <v>1</v>
      </c>
      <c r="U50"/>
    </row>
    <row r="51" spans="1:21" ht="33" customHeight="1" x14ac:dyDescent="0.3">
      <c r="A51" s="469"/>
      <c r="B51" s="409" t="s">
        <v>307</v>
      </c>
      <c r="C51" s="431">
        <v>0</v>
      </c>
      <c r="D51" s="219"/>
      <c r="E51" s="220"/>
      <c r="F51" s="220"/>
      <c r="G51" s="219"/>
      <c r="H51" s="218" t="s">
        <v>1</v>
      </c>
      <c r="J51" s="117" t="s">
        <v>444</v>
      </c>
      <c r="K51" s="78" t="s">
        <v>443</v>
      </c>
      <c r="L51" s="78"/>
      <c r="M51" s="82"/>
      <c r="O51"/>
      <c r="P51" s="78" t="s">
        <v>1</v>
      </c>
      <c r="U51"/>
    </row>
    <row r="52" spans="1:21" ht="33" customHeight="1" x14ac:dyDescent="0.3">
      <c r="A52" s="469"/>
      <c r="B52" s="409" t="s">
        <v>38</v>
      </c>
      <c r="C52" s="431">
        <v>0</v>
      </c>
      <c r="D52" s="219"/>
      <c r="E52" s="220"/>
      <c r="F52" s="220"/>
      <c r="G52" s="219"/>
      <c r="H52" s="218" t="s">
        <v>1</v>
      </c>
      <c r="J52" s="120">
        <f>K52/M46</f>
        <v>1214.7368421052631</v>
      </c>
      <c r="K52" s="114">
        <v>1154</v>
      </c>
      <c r="L52"/>
      <c r="M52" s="82"/>
      <c r="O52"/>
      <c r="P52"/>
      <c r="U52"/>
    </row>
    <row r="53" spans="1:21" ht="33" customHeight="1" x14ac:dyDescent="0.3">
      <c r="A53" s="469"/>
      <c r="B53" s="409" t="s">
        <v>300</v>
      </c>
      <c r="C53" s="431">
        <v>0</v>
      </c>
      <c r="D53" s="219"/>
      <c r="E53" s="220"/>
      <c r="F53" s="220"/>
      <c r="G53" s="219"/>
      <c r="H53" s="218" t="s">
        <v>1</v>
      </c>
      <c r="J53" s="117" t="s">
        <v>444</v>
      </c>
      <c r="K53" s="78" t="s">
        <v>445</v>
      </c>
      <c r="L53" s="78" t="s">
        <v>446</v>
      </c>
      <c r="M53" s="82"/>
      <c r="O53"/>
      <c r="P53" s="78" t="s">
        <v>1</v>
      </c>
      <c r="U53"/>
    </row>
    <row r="54" spans="1:21" ht="33" customHeight="1" thickBot="1" x14ac:dyDescent="0.35">
      <c r="A54" s="469"/>
      <c r="B54" s="409" t="s">
        <v>128</v>
      </c>
      <c r="C54" s="431">
        <v>0</v>
      </c>
      <c r="D54" s="219"/>
      <c r="E54" s="220"/>
      <c r="F54" s="220"/>
      <c r="G54" s="219"/>
      <c r="H54" s="218" t="s">
        <v>1</v>
      </c>
      <c r="J54" s="121">
        <f>K54/M46</f>
        <v>19.631578947368421</v>
      </c>
      <c r="K54" s="122">
        <f>L54*0.746</f>
        <v>18.649999999999999</v>
      </c>
      <c r="L54" s="111">
        <v>25</v>
      </c>
      <c r="M54" s="42"/>
      <c r="O54"/>
      <c r="P54" s="78" t="s">
        <v>1</v>
      </c>
      <c r="U54"/>
    </row>
    <row r="55" spans="1:21" ht="33" customHeight="1" thickBot="1" x14ac:dyDescent="0.3">
      <c r="A55" s="469"/>
      <c r="B55" s="408" t="s">
        <v>304</v>
      </c>
      <c r="C55" s="431">
        <v>0</v>
      </c>
      <c r="D55" s="219"/>
      <c r="E55" s="220"/>
      <c r="F55" s="220"/>
      <c r="G55" s="219"/>
      <c r="H55" s="218" t="s">
        <v>1</v>
      </c>
      <c r="J55"/>
      <c r="K55"/>
      <c r="L55"/>
      <c r="M55"/>
      <c r="O55"/>
    </row>
    <row r="56" spans="1:21" ht="33" customHeight="1" x14ac:dyDescent="0.3">
      <c r="A56" s="469"/>
      <c r="B56" s="409" t="s">
        <v>305</v>
      </c>
      <c r="C56" s="431">
        <v>0</v>
      </c>
      <c r="D56" s="219"/>
      <c r="E56" s="220"/>
      <c r="F56" s="220"/>
      <c r="G56" s="219"/>
      <c r="H56" s="218" t="s">
        <v>1</v>
      </c>
      <c r="J56" s="123"/>
      <c r="K56" s="124"/>
      <c r="L56" s="110" t="s">
        <v>143</v>
      </c>
      <c r="M56" s="116">
        <v>0.95</v>
      </c>
      <c r="O56"/>
      <c r="P56"/>
      <c r="Q56" s="2" t="s">
        <v>1</v>
      </c>
      <c r="U56"/>
    </row>
    <row r="57" spans="1:21" ht="33" customHeight="1" x14ac:dyDescent="0.3">
      <c r="A57" s="469"/>
      <c r="B57" s="409" t="s">
        <v>301</v>
      </c>
      <c r="C57" s="431">
        <v>0</v>
      </c>
      <c r="D57" s="219"/>
      <c r="E57" s="220"/>
      <c r="F57" s="220"/>
      <c r="G57" s="219"/>
      <c r="H57" s="218" t="s">
        <v>1</v>
      </c>
      <c r="J57" s="117" t="s">
        <v>448</v>
      </c>
      <c r="K57" s="78" t="s">
        <v>22</v>
      </c>
      <c r="L57" s="78" t="s">
        <v>443</v>
      </c>
      <c r="M57" s="118" t="s">
        <v>124</v>
      </c>
    </row>
    <row r="58" spans="1:21" ht="33" customHeight="1" x14ac:dyDescent="0.3">
      <c r="A58" s="469"/>
      <c r="B58" s="409" t="s">
        <v>50</v>
      </c>
      <c r="C58" s="431">
        <v>0</v>
      </c>
      <c r="D58" s="219"/>
      <c r="E58" s="220"/>
      <c r="F58" s="220"/>
      <c r="G58" s="219"/>
      <c r="H58" s="218" t="s">
        <v>1</v>
      </c>
      <c r="J58" s="125"/>
      <c r="K58" s="113">
        <f>L58*1000/M58/M56</f>
        <v>100</v>
      </c>
      <c r="L58" s="112">
        <v>11.4</v>
      </c>
      <c r="M58" s="119">
        <v>120</v>
      </c>
    </row>
    <row r="59" spans="1:21" ht="33" customHeight="1" x14ac:dyDescent="0.3">
      <c r="A59" s="469"/>
      <c r="B59" s="409" t="s">
        <v>300</v>
      </c>
      <c r="C59" s="431">
        <v>0</v>
      </c>
      <c r="D59" s="219"/>
      <c r="E59" s="220"/>
      <c r="F59" s="220"/>
      <c r="G59" s="219"/>
      <c r="H59" s="218" t="s">
        <v>1</v>
      </c>
      <c r="J59" s="117" t="s">
        <v>449</v>
      </c>
      <c r="K59" s="78" t="s">
        <v>447</v>
      </c>
      <c r="L59" s="78" t="s">
        <v>22</v>
      </c>
      <c r="M59" s="118" t="s">
        <v>124</v>
      </c>
    </row>
    <row r="60" spans="1:21" ht="33" customHeight="1" x14ac:dyDescent="0.3">
      <c r="A60" s="469"/>
      <c r="B60" s="409" t="s">
        <v>300</v>
      </c>
      <c r="C60" s="431">
        <v>0</v>
      </c>
      <c r="D60" s="219"/>
      <c r="E60" s="220"/>
      <c r="F60" s="220"/>
      <c r="G60" s="219"/>
      <c r="H60" s="218" t="s">
        <v>1</v>
      </c>
      <c r="J60" s="126">
        <f>M60*L60/1000/M56</f>
        <v>12.631578947368421</v>
      </c>
      <c r="K60" s="115">
        <f>M60*L60*M56/1000</f>
        <v>11.4</v>
      </c>
      <c r="L60" s="112">
        <v>100</v>
      </c>
      <c r="M60" s="119">
        <v>120</v>
      </c>
    </row>
    <row r="61" spans="1:21" ht="33" customHeight="1" x14ac:dyDescent="0.25">
      <c r="A61" s="469"/>
      <c r="B61" s="409" t="s">
        <v>303</v>
      </c>
      <c r="C61" s="431">
        <v>0</v>
      </c>
      <c r="D61" s="219"/>
      <c r="E61" s="220"/>
      <c r="F61" s="220"/>
      <c r="G61" s="219"/>
      <c r="H61" s="218" t="s">
        <v>1</v>
      </c>
      <c r="J61" s="125"/>
      <c r="M61" s="127"/>
    </row>
    <row r="62" spans="1:21" ht="33" customHeight="1" thickBot="1" x14ac:dyDescent="0.35">
      <c r="A62" s="470"/>
      <c r="B62" s="409" t="s">
        <v>303</v>
      </c>
      <c r="C62" s="431">
        <v>0</v>
      </c>
      <c r="D62" s="221"/>
      <c r="E62" s="222"/>
      <c r="F62" s="222"/>
      <c r="G62" s="221"/>
      <c r="H62" s="218" t="s">
        <v>1</v>
      </c>
      <c r="J62" s="117" t="s">
        <v>449</v>
      </c>
      <c r="K62" s="78" t="s">
        <v>445</v>
      </c>
      <c r="L62" s="78" t="s">
        <v>446</v>
      </c>
      <c r="M62" s="127"/>
    </row>
    <row r="63" spans="1:21" ht="33" customHeight="1" thickBot="1" x14ac:dyDescent="0.35">
      <c r="A63" s="223"/>
      <c r="B63" s="224" t="s">
        <v>228</v>
      </c>
      <c r="C63" s="225">
        <f>SUM(C47:C62)</f>
        <v>0</v>
      </c>
      <c r="D63" s="226">
        <f>SUM(D47:D62)</f>
        <v>0</v>
      </c>
      <c r="E63" s="227"/>
      <c r="F63" s="95"/>
      <c r="G63" s="95"/>
      <c r="H63" s="229" t="s">
        <v>228</v>
      </c>
      <c r="J63" s="121">
        <f>K63/M56</f>
        <v>19.631578947368421</v>
      </c>
      <c r="K63" s="122">
        <f>L63*0.746</f>
        <v>18.649999999999999</v>
      </c>
      <c r="L63" s="111">
        <v>25</v>
      </c>
      <c r="M63" s="128"/>
    </row>
    <row r="64" spans="1:21" ht="33" customHeight="1" thickBot="1" x14ac:dyDescent="0.35">
      <c r="A64" s="373"/>
      <c r="B64" s="374"/>
      <c r="C64" s="375"/>
      <c r="D64" s="376"/>
      <c r="E64" s="377"/>
      <c r="F64" s="378"/>
      <c r="G64" s="379"/>
      <c r="H64" s="380"/>
    </row>
    <row r="65" spans="1:8" ht="33" customHeight="1" thickBot="1" x14ac:dyDescent="0.3">
      <c r="A65" s="373"/>
      <c r="B65" s="489" t="s">
        <v>536</v>
      </c>
      <c r="C65" s="490" t="s">
        <v>1</v>
      </c>
      <c r="D65" s="490"/>
      <c r="E65" s="490"/>
      <c r="F65" s="490"/>
      <c r="G65" s="490" t="s">
        <v>1</v>
      </c>
      <c r="H65" s="491"/>
    </row>
    <row r="66" spans="1:8" ht="33" customHeight="1" x14ac:dyDescent="0.25">
      <c r="A66" s="471" t="s">
        <v>133</v>
      </c>
      <c r="B66" s="415" t="s">
        <v>47</v>
      </c>
      <c r="C66" s="215">
        <v>0</v>
      </c>
      <c r="D66" s="416"/>
      <c r="E66" s="417"/>
      <c r="F66" s="417"/>
      <c r="G66" s="418"/>
      <c r="H66" s="419" t="s">
        <v>1</v>
      </c>
    </row>
    <row r="67" spans="1:8" ht="33" customHeight="1" x14ac:dyDescent="0.25">
      <c r="A67" s="472"/>
      <c r="B67" s="409" t="s">
        <v>38</v>
      </c>
      <c r="C67" s="215">
        <v>0</v>
      </c>
      <c r="D67" s="216"/>
      <c r="E67" s="217"/>
      <c r="F67" s="217"/>
      <c r="G67" s="230"/>
      <c r="H67" s="218" t="s">
        <v>1</v>
      </c>
    </row>
    <row r="68" spans="1:8" ht="33" customHeight="1" x14ac:dyDescent="0.25">
      <c r="A68" s="472"/>
      <c r="B68" s="409" t="s">
        <v>128</v>
      </c>
      <c r="C68" s="215">
        <v>0</v>
      </c>
      <c r="D68" s="216"/>
      <c r="E68" s="217"/>
      <c r="F68" s="217"/>
      <c r="G68" s="230"/>
      <c r="H68" s="218" t="s">
        <v>1</v>
      </c>
    </row>
    <row r="69" spans="1:8" ht="33" customHeight="1" x14ac:dyDescent="0.25">
      <c r="A69" s="472"/>
      <c r="B69" s="409" t="s">
        <v>307</v>
      </c>
      <c r="C69" s="215">
        <v>0</v>
      </c>
      <c r="D69" s="216"/>
      <c r="E69" s="217"/>
      <c r="F69" s="217"/>
      <c r="G69" s="230"/>
      <c r="H69" s="218" t="s">
        <v>1</v>
      </c>
    </row>
    <row r="70" spans="1:8" ht="33" customHeight="1" x14ac:dyDescent="0.25">
      <c r="A70" s="472"/>
      <c r="B70" s="409" t="s">
        <v>305</v>
      </c>
      <c r="C70" s="215">
        <v>0</v>
      </c>
      <c r="D70" s="216"/>
      <c r="E70" s="217"/>
      <c r="F70" s="217"/>
      <c r="G70" s="230"/>
      <c r="H70" s="218" t="s">
        <v>1</v>
      </c>
    </row>
    <row r="71" spans="1:8" ht="33" customHeight="1" x14ac:dyDescent="0.25">
      <c r="A71" s="472"/>
      <c r="B71" s="409" t="s">
        <v>306</v>
      </c>
      <c r="C71" s="215">
        <v>0</v>
      </c>
      <c r="D71" s="216"/>
      <c r="E71" s="217"/>
      <c r="F71" s="217"/>
      <c r="G71" s="230"/>
      <c r="H71" s="218" t="s">
        <v>1</v>
      </c>
    </row>
    <row r="72" spans="1:8" ht="33" customHeight="1" x14ac:dyDescent="0.25">
      <c r="A72" s="472"/>
      <c r="B72" s="409" t="s">
        <v>48</v>
      </c>
      <c r="C72" s="215">
        <v>0</v>
      </c>
      <c r="D72" s="216"/>
      <c r="E72" s="217"/>
      <c r="F72" s="217"/>
      <c r="G72" s="230"/>
      <c r="H72" s="218" t="s">
        <v>1</v>
      </c>
    </row>
    <row r="73" spans="1:8" ht="33" customHeight="1" thickBot="1" x14ac:dyDescent="0.3">
      <c r="A73" s="472"/>
      <c r="B73" s="409" t="s">
        <v>50</v>
      </c>
      <c r="C73" s="215">
        <v>0</v>
      </c>
      <c r="D73" s="231"/>
      <c r="E73" s="232"/>
      <c r="F73" s="232"/>
      <c r="G73" s="233"/>
      <c r="H73" s="218" t="s">
        <v>1</v>
      </c>
    </row>
    <row r="74" spans="1:8" ht="33" customHeight="1" thickBot="1" x14ac:dyDescent="0.35">
      <c r="A74" s="472"/>
      <c r="B74" s="224" t="s">
        <v>96</v>
      </c>
      <c r="C74" s="225">
        <f>SUM(C66:C73)</f>
        <v>0</v>
      </c>
      <c r="D74" s="226">
        <f>SUM(D66:D73)</f>
        <v>0</v>
      </c>
      <c r="E74" s="227"/>
      <c r="F74" s="95"/>
      <c r="G74" s="228"/>
      <c r="H74" s="234" t="s">
        <v>95</v>
      </c>
    </row>
    <row r="75" spans="1:8" ht="33" customHeight="1" x14ac:dyDescent="0.25">
      <c r="A75" s="472"/>
      <c r="B75" s="409" t="s">
        <v>128</v>
      </c>
      <c r="C75" s="215">
        <v>0</v>
      </c>
      <c r="D75" s="216"/>
      <c r="E75" s="217"/>
      <c r="F75" s="217"/>
      <c r="G75" s="230"/>
      <c r="H75" s="218"/>
    </row>
    <row r="76" spans="1:8" ht="33" customHeight="1" thickBot="1" x14ac:dyDescent="0.3">
      <c r="A76" s="472"/>
      <c r="B76" s="409" t="s">
        <v>307</v>
      </c>
      <c r="C76" s="215">
        <v>0</v>
      </c>
      <c r="D76" s="216"/>
      <c r="E76" s="217"/>
      <c r="F76" s="217"/>
      <c r="G76" s="230"/>
      <c r="H76" s="218"/>
    </row>
    <row r="77" spans="1:8" ht="33" customHeight="1" thickBot="1" x14ac:dyDescent="0.35">
      <c r="A77" s="473"/>
      <c r="B77" s="224" t="s">
        <v>98</v>
      </c>
      <c r="C77" s="225">
        <f>SUM(C75:C76)</f>
        <v>0</v>
      </c>
      <c r="D77" s="226">
        <f>SUM(D75:D76)</f>
        <v>0</v>
      </c>
      <c r="E77" s="227"/>
      <c r="F77" s="95"/>
      <c r="G77" s="228"/>
      <c r="H77" s="234" t="s">
        <v>94</v>
      </c>
    </row>
    <row r="78" spans="1:8" ht="33" customHeight="1" thickBot="1" x14ac:dyDescent="0.35">
      <c r="A78" s="235"/>
      <c r="B78" s="193" t="s">
        <v>226</v>
      </c>
      <c r="C78" s="236">
        <f>C77+C74</f>
        <v>0</v>
      </c>
      <c r="D78" s="236">
        <f>D77+D74</f>
        <v>0</v>
      </c>
      <c r="E78" s="237"/>
      <c r="F78" s="149"/>
      <c r="G78" s="238"/>
      <c r="H78" s="239" t="s">
        <v>227</v>
      </c>
    </row>
    <row r="79" spans="1:8" ht="33" customHeight="1" thickBot="1" x14ac:dyDescent="0.35">
      <c r="A79" s="2"/>
      <c r="B79" s="6" t="s">
        <v>126</v>
      </c>
      <c r="C79" s="240">
        <f>SUM(C63+C77+C74)</f>
        <v>0</v>
      </c>
      <c r="D79" s="241">
        <f>SUM(D63+D77+D74)</f>
        <v>0</v>
      </c>
      <c r="E79" s="241"/>
      <c r="F79" s="149"/>
      <c r="G79" s="242" t="s">
        <v>1</v>
      </c>
      <c r="H79" s="243" t="s">
        <v>1</v>
      </c>
    </row>
    <row r="80" spans="1:8" ht="15.75" customHeight="1" thickBot="1" x14ac:dyDescent="0.3">
      <c r="A80" s="2"/>
    </row>
    <row r="81" spans="1:16" ht="22.5" customHeight="1" thickBot="1" x14ac:dyDescent="0.35">
      <c r="A81" s="2"/>
      <c r="B81" s="10" t="s">
        <v>39</v>
      </c>
      <c r="C81" s="511" t="s">
        <v>1</v>
      </c>
      <c r="D81" s="512"/>
      <c r="E81" s="512"/>
      <c r="F81" s="512"/>
      <c r="G81" s="512"/>
      <c r="H81" s="513"/>
    </row>
    <row r="82" spans="1:16" ht="60.75" customHeight="1" thickBot="1" x14ac:dyDescent="0.35">
      <c r="A82" s="2"/>
      <c r="B82" s="6" t="s">
        <v>451</v>
      </c>
      <c r="C82" s="511" t="s">
        <v>1</v>
      </c>
      <c r="D82" s="512"/>
      <c r="E82" s="512"/>
      <c r="F82" s="512"/>
      <c r="G82" s="512"/>
      <c r="H82" s="513"/>
      <c r="K82" s="11"/>
      <c r="L82" s="11"/>
      <c r="M82" s="65"/>
    </row>
    <row r="83" spans="1:16" ht="38.25" customHeight="1" x14ac:dyDescent="0.25">
      <c r="A83" s="2"/>
      <c r="E83" s="4"/>
      <c r="F83" s="4"/>
      <c r="G83" s="4"/>
      <c r="K83" s="11"/>
      <c r="L83" s="11"/>
      <c r="M83" s="65"/>
    </row>
    <row r="84" spans="1:16" ht="38.25" customHeight="1" x14ac:dyDescent="0.3">
      <c r="A84" s="2"/>
      <c r="B84" s="12" t="s">
        <v>302</v>
      </c>
      <c r="E84" s="4"/>
      <c r="F84" s="4"/>
      <c r="G84" s="4"/>
      <c r="K84" s="11"/>
      <c r="L84" s="11"/>
      <c r="M84" s="65" t="s">
        <v>1</v>
      </c>
    </row>
    <row r="85" spans="1:16" ht="34.5" customHeight="1" x14ac:dyDescent="0.3">
      <c r="B85" s="66" t="s">
        <v>222</v>
      </c>
      <c r="C85" s="66" t="s">
        <v>223</v>
      </c>
      <c r="F85" s="12" t="s">
        <v>994</v>
      </c>
      <c r="G85" s="11"/>
      <c r="H85" s="11"/>
      <c r="I85" s="11"/>
      <c r="J85" s="11"/>
      <c r="K85" s="18"/>
      <c r="L85" s="18"/>
      <c r="M85" s="65"/>
    </row>
    <row r="86" spans="1:16" x14ac:dyDescent="0.3">
      <c r="B86" s="27">
        <v>421</v>
      </c>
      <c r="C86" s="27" t="s">
        <v>550</v>
      </c>
      <c r="F86" s="11" t="s">
        <v>993</v>
      </c>
      <c r="G86" s="11" t="s">
        <v>42</v>
      </c>
      <c r="H86" s="11" t="s">
        <v>43</v>
      </c>
      <c r="I86" s="11" t="s">
        <v>44</v>
      </c>
      <c r="J86" s="11"/>
      <c r="K86" s="18"/>
      <c r="L86" s="18"/>
      <c r="M86" s="65"/>
    </row>
    <row r="87" spans="1:16" x14ac:dyDescent="0.3">
      <c r="B87" s="27">
        <v>422</v>
      </c>
      <c r="C87" s="27" t="s">
        <v>549</v>
      </c>
      <c r="F87" s="14" t="s">
        <v>522</v>
      </c>
      <c r="G87" s="17">
        <v>2072423515</v>
      </c>
      <c r="I87" s="18" t="s">
        <v>523</v>
      </c>
      <c r="J87" s="14"/>
      <c r="K87" s="18"/>
    </row>
    <row r="88" spans="1:16" x14ac:dyDescent="0.3">
      <c r="B88" s="399" t="s">
        <v>548</v>
      </c>
      <c r="C88" s="27" t="s">
        <v>548</v>
      </c>
      <c r="F88" s="14" t="s">
        <v>5</v>
      </c>
      <c r="G88" s="17">
        <v>2076291489</v>
      </c>
      <c r="H88" s="17">
        <v>2076294982</v>
      </c>
      <c r="I88" s="18" t="s">
        <v>594</v>
      </c>
      <c r="J88" s="18"/>
      <c r="K88" s="18"/>
      <c r="L88" s="18"/>
      <c r="M88" s="65"/>
    </row>
    <row r="89" spans="1:16" x14ac:dyDescent="0.3">
      <c r="B89" s="12" t="s">
        <v>236</v>
      </c>
      <c r="C89" s="12" t="s">
        <v>124</v>
      </c>
      <c r="D89" s="12" t="s">
        <v>49</v>
      </c>
      <c r="F89" s="14" t="s">
        <v>588</v>
      </c>
      <c r="G89" s="17">
        <v>2072424092</v>
      </c>
      <c r="H89" s="17">
        <v>2076292541</v>
      </c>
      <c r="I89" s="18" t="s">
        <v>589</v>
      </c>
      <c r="K89" s="18"/>
      <c r="L89" s="18"/>
      <c r="M89" s="65"/>
    </row>
    <row r="90" spans="1:16" x14ac:dyDescent="0.3">
      <c r="F90" s="14" t="s">
        <v>284</v>
      </c>
      <c r="G90" s="17">
        <v>2076294552</v>
      </c>
      <c r="H90" s="17">
        <v>2076294925</v>
      </c>
      <c r="I90" s="18" t="s">
        <v>283</v>
      </c>
      <c r="J90" s="18"/>
      <c r="K90" s="18"/>
      <c r="N90" s="17"/>
      <c r="P90" s="18"/>
    </row>
    <row r="91" spans="1:16" x14ac:dyDescent="0.3">
      <c r="B91" s="20" t="s">
        <v>237</v>
      </c>
      <c r="C91" s="20">
        <v>208</v>
      </c>
      <c r="D91" s="20">
        <v>1</v>
      </c>
      <c r="F91" s="14" t="s">
        <v>611</v>
      </c>
      <c r="G91" s="17">
        <v>2072000333</v>
      </c>
      <c r="H91" s="17"/>
      <c r="I91" s="18" t="s">
        <v>612</v>
      </c>
      <c r="J91" s="18"/>
      <c r="K91" s="11"/>
      <c r="L91" s="65"/>
    </row>
    <row r="92" spans="1:16" x14ac:dyDescent="0.3">
      <c r="B92" s="20" t="s">
        <v>238</v>
      </c>
      <c r="C92" s="20">
        <v>240</v>
      </c>
      <c r="D92" s="20">
        <v>1</v>
      </c>
      <c r="F92" s="14" t="s">
        <v>592</v>
      </c>
      <c r="G92" s="17">
        <v>2072425744</v>
      </c>
      <c r="H92" s="17" t="s">
        <v>1</v>
      </c>
      <c r="I92" s="18" t="s">
        <v>593</v>
      </c>
      <c r="K92" s="11"/>
      <c r="L92" s="65"/>
      <c r="M92" s="2" t="s">
        <v>1</v>
      </c>
    </row>
    <row r="93" spans="1:16" x14ac:dyDescent="0.3">
      <c r="B93" s="20" t="s">
        <v>239</v>
      </c>
      <c r="C93" s="20">
        <v>120</v>
      </c>
      <c r="D93" s="20">
        <v>1</v>
      </c>
      <c r="F93" s="14" t="s">
        <v>595</v>
      </c>
      <c r="G93" s="17">
        <v>2077742393</v>
      </c>
      <c r="H93" s="17"/>
      <c r="I93" s="18" t="s">
        <v>596</v>
      </c>
      <c r="K93" s="11"/>
      <c r="L93" s="65"/>
    </row>
    <row r="94" spans="1:16" x14ac:dyDescent="0.3">
      <c r="B94" s="20" t="s">
        <v>240</v>
      </c>
      <c r="C94" s="20">
        <v>277</v>
      </c>
      <c r="D94" s="20">
        <v>1</v>
      </c>
      <c r="F94" s="14" t="s">
        <v>495</v>
      </c>
      <c r="G94" s="17">
        <v>2076294516</v>
      </c>
      <c r="H94" s="17" t="s">
        <v>1</v>
      </c>
      <c r="I94" s="18" t="s">
        <v>494</v>
      </c>
      <c r="J94" s="18"/>
      <c r="K94" s="11"/>
    </row>
    <row r="95" spans="1:16" x14ac:dyDescent="0.3">
      <c r="B95" s="20" t="s">
        <v>241</v>
      </c>
      <c r="C95" s="20">
        <v>480</v>
      </c>
      <c r="D95" s="20">
        <v>1</v>
      </c>
      <c r="F95" s="14" t="s">
        <v>998</v>
      </c>
      <c r="G95" s="17">
        <v>2075922507</v>
      </c>
      <c r="H95" s="17"/>
      <c r="I95" s="18" t="s">
        <v>999</v>
      </c>
      <c r="J95" s="14"/>
      <c r="K95" s="14"/>
      <c r="L95" s="17"/>
      <c r="M95" s="17"/>
      <c r="N95" s="18"/>
      <c r="O95" s="18"/>
      <c r="P95" s="11"/>
    </row>
    <row r="96" spans="1:16" x14ac:dyDescent="0.3">
      <c r="B96" s="20" t="s">
        <v>242</v>
      </c>
      <c r="C96" s="20">
        <v>208</v>
      </c>
      <c r="D96" s="20">
        <v>3</v>
      </c>
      <c r="F96" s="14" t="s">
        <v>614</v>
      </c>
      <c r="G96" s="17">
        <v>2073206813</v>
      </c>
      <c r="H96" s="17" t="s">
        <v>1</v>
      </c>
      <c r="I96" s="18" t="s">
        <v>615</v>
      </c>
      <c r="J96" s="18"/>
      <c r="K96" s="11"/>
    </row>
    <row r="97" spans="1:13" x14ac:dyDescent="0.3">
      <c r="B97" s="20" t="s">
        <v>997</v>
      </c>
      <c r="C97" s="20">
        <v>240</v>
      </c>
      <c r="D97" s="20">
        <v>3</v>
      </c>
      <c r="F97" s="14"/>
      <c r="G97" s="17"/>
      <c r="H97" s="17"/>
      <c r="I97" s="18"/>
      <c r="J97" s="18"/>
      <c r="K97" s="11"/>
    </row>
    <row r="98" spans="1:13" x14ac:dyDescent="0.3">
      <c r="B98" s="19" t="s">
        <v>243</v>
      </c>
      <c r="C98" s="85">
        <v>12470</v>
      </c>
      <c r="D98" s="20">
        <v>3</v>
      </c>
      <c r="K98" s="11"/>
      <c r="L98" s="65"/>
    </row>
    <row r="99" spans="1:13" x14ac:dyDescent="0.3">
      <c r="B99" s="20" t="s">
        <v>244</v>
      </c>
      <c r="C99" s="20">
        <v>480</v>
      </c>
      <c r="D99" s="20">
        <v>3</v>
      </c>
      <c r="F99" s="12" t="s">
        <v>123</v>
      </c>
      <c r="G99" s="12" t="s">
        <v>122</v>
      </c>
      <c r="H99" s="12" t="s">
        <v>251</v>
      </c>
      <c r="J99" s="11"/>
      <c r="K99" s="11"/>
      <c r="L99" s="65"/>
    </row>
    <row r="100" spans="1:13" x14ac:dyDescent="0.3">
      <c r="B100" s="20" t="s">
        <v>245</v>
      </c>
      <c r="C100" s="20">
        <v>34500</v>
      </c>
      <c r="D100" s="20">
        <v>3</v>
      </c>
      <c r="F100" s="152" t="s">
        <v>461</v>
      </c>
      <c r="G100" s="12" t="s">
        <v>298</v>
      </c>
      <c r="H100" s="14" t="s">
        <v>67</v>
      </c>
      <c r="J100" s="65"/>
      <c r="K100" s="11"/>
      <c r="L100" s="65"/>
    </row>
    <row r="101" spans="1:13" x14ac:dyDescent="0.3">
      <c r="B101" s="20" t="s">
        <v>246</v>
      </c>
      <c r="C101" s="20">
        <v>480</v>
      </c>
      <c r="D101" s="20">
        <v>3</v>
      </c>
      <c r="F101" s="152" t="s">
        <v>462</v>
      </c>
      <c r="G101" s="12" t="s">
        <v>298</v>
      </c>
      <c r="H101" s="14" t="s">
        <v>66</v>
      </c>
      <c r="I101" s="14" t="s">
        <v>1</v>
      </c>
      <c r="J101" s="11"/>
      <c r="K101" s="11"/>
      <c r="L101" s="65"/>
    </row>
    <row r="102" spans="1:13" x14ac:dyDescent="0.3">
      <c r="F102" s="152" t="s">
        <v>458</v>
      </c>
      <c r="G102" s="12" t="s">
        <v>297</v>
      </c>
      <c r="H102" s="14" t="s">
        <v>70</v>
      </c>
      <c r="I102" s="14"/>
      <c r="J102" s="11"/>
      <c r="K102" s="11"/>
      <c r="L102" s="65"/>
    </row>
    <row r="103" spans="1:13" x14ac:dyDescent="0.3">
      <c r="F103" s="152" t="s">
        <v>463</v>
      </c>
      <c r="G103" s="12" t="s">
        <v>297</v>
      </c>
      <c r="H103" s="14" t="s">
        <v>537</v>
      </c>
      <c r="I103" s="14"/>
      <c r="J103" s="11"/>
      <c r="K103" s="11"/>
      <c r="L103" s="65"/>
    </row>
    <row r="104" spans="1:13" x14ac:dyDescent="0.3">
      <c r="F104" s="152" t="s">
        <v>459</v>
      </c>
      <c r="G104" s="12" t="s">
        <v>297</v>
      </c>
      <c r="H104" s="12" t="s">
        <v>54</v>
      </c>
      <c r="I104" s="14"/>
      <c r="J104" s="11"/>
      <c r="K104" s="11"/>
      <c r="L104" s="11"/>
      <c r="M104" s="65"/>
    </row>
    <row r="105" spans="1:13" ht="26" x14ac:dyDescent="0.3">
      <c r="A105" s="14"/>
      <c r="B105" s="12" t="s">
        <v>591</v>
      </c>
      <c r="C105" s="66" t="s">
        <v>250</v>
      </c>
      <c r="D105" s="66" t="s">
        <v>41</v>
      </c>
      <c r="F105" s="152" t="s">
        <v>456</v>
      </c>
      <c r="G105" s="12" t="s">
        <v>297</v>
      </c>
      <c r="H105" s="14">
        <v>3</v>
      </c>
      <c r="I105" s="14"/>
      <c r="J105" s="11"/>
      <c r="K105" s="11"/>
      <c r="L105" s="11"/>
    </row>
    <row r="106" spans="1:13" x14ac:dyDescent="0.3">
      <c r="B106" s="14" t="s">
        <v>128</v>
      </c>
      <c r="C106" s="15">
        <v>0.75</v>
      </c>
      <c r="D106" s="16">
        <v>16</v>
      </c>
      <c r="F106" s="152" t="s">
        <v>457</v>
      </c>
      <c r="G106" s="12" t="s">
        <v>297</v>
      </c>
      <c r="H106" s="14">
        <v>4</v>
      </c>
      <c r="I106" s="14" t="s">
        <v>1</v>
      </c>
      <c r="J106" s="11"/>
      <c r="K106" s="11"/>
      <c r="L106" s="11"/>
    </row>
    <row r="107" spans="1:13" x14ac:dyDescent="0.3">
      <c r="B107" s="14" t="s">
        <v>45</v>
      </c>
      <c r="C107" s="15">
        <v>0.75</v>
      </c>
      <c r="D107" s="14">
        <v>52</v>
      </c>
      <c r="F107" s="152" t="s">
        <v>454</v>
      </c>
      <c r="G107" s="12" t="s">
        <v>296</v>
      </c>
      <c r="I107" s="11"/>
      <c r="J107" s="11"/>
      <c r="K107" s="11"/>
      <c r="L107" s="11"/>
    </row>
    <row r="108" spans="1:13" x14ac:dyDescent="0.3">
      <c r="B108" s="14" t="s">
        <v>46</v>
      </c>
      <c r="C108" s="15">
        <v>0.4</v>
      </c>
      <c r="D108" s="14">
        <v>52</v>
      </c>
      <c r="F108" s="152" t="s">
        <v>460</v>
      </c>
      <c r="G108" s="12" t="s">
        <v>296</v>
      </c>
      <c r="I108" s="11"/>
      <c r="J108" s="11"/>
    </row>
    <row r="109" spans="1:13" x14ac:dyDescent="0.3">
      <c r="B109" s="14" t="s">
        <v>995</v>
      </c>
      <c r="C109" s="15">
        <v>1</v>
      </c>
      <c r="D109" s="14">
        <v>52</v>
      </c>
      <c r="E109" s="11"/>
      <c r="F109" s="152" t="s">
        <v>455</v>
      </c>
      <c r="G109" s="12" t="s">
        <v>296</v>
      </c>
      <c r="H109" s="2" t="s">
        <v>1</v>
      </c>
      <c r="I109" s="11"/>
      <c r="J109" s="11"/>
    </row>
    <row r="110" spans="1:13" x14ac:dyDescent="0.3">
      <c r="B110" s="14" t="s">
        <v>107</v>
      </c>
      <c r="C110" s="15">
        <v>0.8</v>
      </c>
      <c r="D110" s="14">
        <v>52</v>
      </c>
      <c r="E110" s="11"/>
      <c r="F110" s="152" t="s">
        <v>453</v>
      </c>
      <c r="G110" s="12" t="s">
        <v>295</v>
      </c>
      <c r="H110" s="11"/>
      <c r="I110" s="11"/>
      <c r="J110" s="11"/>
    </row>
    <row r="111" spans="1:13" x14ac:dyDescent="0.3">
      <c r="B111" s="91" t="s">
        <v>486</v>
      </c>
      <c r="C111" s="15">
        <v>1</v>
      </c>
      <c r="D111" s="14">
        <v>52</v>
      </c>
      <c r="E111" s="11"/>
      <c r="F111" s="152" t="s">
        <v>452</v>
      </c>
      <c r="G111" s="12" t="s">
        <v>295</v>
      </c>
      <c r="H111" s="11"/>
      <c r="I111" s="11" t="s">
        <v>1</v>
      </c>
      <c r="J111" s="11"/>
    </row>
    <row r="112" spans="1:13" x14ac:dyDescent="0.3">
      <c r="B112" s="14" t="s">
        <v>304</v>
      </c>
      <c r="C112" s="15">
        <v>0.6</v>
      </c>
      <c r="D112" s="14">
        <v>52</v>
      </c>
      <c r="E112" s="11"/>
      <c r="F112" s="152" t="s">
        <v>488</v>
      </c>
      <c r="G112" s="12" t="s">
        <v>489</v>
      </c>
      <c r="J112" s="11"/>
    </row>
    <row r="113" spans="1:10" x14ac:dyDescent="0.3">
      <c r="B113" s="14" t="s">
        <v>307</v>
      </c>
      <c r="C113" s="15">
        <v>0.75</v>
      </c>
      <c r="D113" s="16">
        <v>36</v>
      </c>
      <c r="F113" s="12" t="s">
        <v>136</v>
      </c>
      <c r="G113" s="12" t="s">
        <v>152</v>
      </c>
      <c r="H113" s="12" t="s">
        <v>248</v>
      </c>
      <c r="J113" s="11"/>
    </row>
    <row r="114" spans="1:10" ht="25.5" x14ac:dyDescent="0.3">
      <c r="B114" s="14" t="s">
        <v>47</v>
      </c>
      <c r="C114" s="15">
        <v>0.5</v>
      </c>
      <c r="D114" s="14">
        <v>52</v>
      </c>
      <c r="F114" s="13" t="s">
        <v>989</v>
      </c>
      <c r="G114" s="13" t="s">
        <v>990</v>
      </c>
    </row>
    <row r="115" spans="1:10" ht="25.5" x14ac:dyDescent="0.3">
      <c r="B115" s="14" t="s">
        <v>38</v>
      </c>
      <c r="C115" s="15">
        <v>1</v>
      </c>
      <c r="D115" s="14">
        <v>52</v>
      </c>
      <c r="F115" s="13" t="s">
        <v>224</v>
      </c>
      <c r="G115" s="13" t="s">
        <v>153</v>
      </c>
      <c r="H115" s="14" t="s">
        <v>51</v>
      </c>
    </row>
    <row r="116" spans="1:10" ht="19.5" customHeight="1" x14ac:dyDescent="0.3">
      <c r="B116" s="14" t="s">
        <v>301</v>
      </c>
      <c r="C116" s="15">
        <v>0.5</v>
      </c>
      <c r="D116" s="14">
        <v>52</v>
      </c>
      <c r="F116" s="11" t="s">
        <v>138</v>
      </c>
      <c r="G116" s="11" t="s">
        <v>490</v>
      </c>
      <c r="H116" s="14" t="s">
        <v>26</v>
      </c>
    </row>
    <row r="117" spans="1:10" x14ac:dyDescent="0.3">
      <c r="B117" s="14" t="s">
        <v>308</v>
      </c>
      <c r="C117" s="15">
        <v>1</v>
      </c>
      <c r="D117" s="14">
        <v>52</v>
      </c>
      <c r="F117" s="11" t="s">
        <v>137</v>
      </c>
      <c r="G117" s="11" t="s">
        <v>151</v>
      </c>
    </row>
    <row r="118" spans="1:10" x14ac:dyDescent="0.3">
      <c r="B118" s="14" t="s">
        <v>305</v>
      </c>
      <c r="C118" s="15">
        <v>0.3</v>
      </c>
      <c r="D118" s="14">
        <v>52</v>
      </c>
      <c r="E118" s="11"/>
      <c r="F118" s="11" t="s">
        <v>310</v>
      </c>
      <c r="G118" s="11" t="s">
        <v>151</v>
      </c>
      <c r="H118" s="14"/>
    </row>
    <row r="119" spans="1:10" x14ac:dyDescent="0.3">
      <c r="B119" s="14" t="s">
        <v>306</v>
      </c>
      <c r="C119" s="15">
        <v>0.5</v>
      </c>
      <c r="D119" s="14">
        <v>52</v>
      </c>
      <c r="E119" s="11"/>
      <c r="F119" s="11" t="s">
        <v>311</v>
      </c>
      <c r="G119" s="11" t="s">
        <v>151</v>
      </c>
    </row>
    <row r="120" spans="1:10" x14ac:dyDescent="0.3">
      <c r="B120" s="14" t="s">
        <v>48</v>
      </c>
      <c r="C120" s="15">
        <v>0.1</v>
      </c>
      <c r="D120" s="14">
        <v>52</v>
      </c>
      <c r="F120" s="11" t="s">
        <v>88</v>
      </c>
      <c r="G120" s="11" t="s">
        <v>75</v>
      </c>
    </row>
    <row r="121" spans="1:10" x14ac:dyDescent="0.3">
      <c r="B121" s="14" t="s">
        <v>50</v>
      </c>
      <c r="C121" s="15">
        <v>0.5</v>
      </c>
      <c r="D121" s="14">
        <v>52</v>
      </c>
      <c r="F121" s="12" t="s">
        <v>53</v>
      </c>
      <c r="G121" s="12" t="s">
        <v>249</v>
      </c>
    </row>
    <row r="122" spans="1:10" ht="12.5" x14ac:dyDescent="0.25">
      <c r="A122" s="25"/>
      <c r="B122" s="14" t="s">
        <v>300</v>
      </c>
      <c r="C122" s="15">
        <v>0.3</v>
      </c>
      <c r="D122" s="14">
        <v>52</v>
      </c>
      <c r="F122" s="14" t="s">
        <v>102</v>
      </c>
      <c r="G122" s="14" t="s">
        <v>52</v>
      </c>
    </row>
    <row r="123" spans="1:10" x14ac:dyDescent="0.3">
      <c r="B123" s="91" t="s">
        <v>303</v>
      </c>
      <c r="C123" s="15">
        <v>0</v>
      </c>
      <c r="D123" s="14">
        <v>52</v>
      </c>
      <c r="F123" s="14" t="s">
        <v>101</v>
      </c>
      <c r="G123" s="14" t="s">
        <v>27</v>
      </c>
    </row>
    <row r="124" spans="1:10" x14ac:dyDescent="0.3">
      <c r="F124" s="14" t="s">
        <v>312</v>
      </c>
    </row>
    <row r="126" spans="1:10" ht="15.75" customHeight="1" x14ac:dyDescent="0.3">
      <c r="B126" s="12" t="s">
        <v>524</v>
      </c>
      <c r="C126" s="66" t="s">
        <v>250</v>
      </c>
      <c r="D126" s="66" t="s">
        <v>41</v>
      </c>
      <c r="F126" s="12" t="s">
        <v>130</v>
      </c>
    </row>
    <row r="127" spans="1:10" x14ac:dyDescent="0.3">
      <c r="B127" s="14"/>
      <c r="C127" s="15"/>
      <c r="D127" s="14"/>
      <c r="F127" s="27" t="s">
        <v>83</v>
      </c>
    </row>
    <row r="128" spans="1:10" x14ac:dyDescent="0.3">
      <c r="B128" s="14" t="s">
        <v>128</v>
      </c>
      <c r="C128" s="15">
        <v>0.75</v>
      </c>
      <c r="D128" s="14">
        <v>16</v>
      </c>
      <c r="F128" s="27" t="s">
        <v>84</v>
      </c>
    </row>
    <row r="129" spans="2:8" x14ac:dyDescent="0.3">
      <c r="B129" s="14" t="s">
        <v>45</v>
      </c>
      <c r="C129" s="15">
        <v>0.75</v>
      </c>
      <c r="D129" s="14">
        <v>52</v>
      </c>
      <c r="F129" s="27" t="s">
        <v>85</v>
      </c>
      <c r="H129" s="2" t="s">
        <v>1</v>
      </c>
    </row>
    <row r="130" spans="2:8" x14ac:dyDescent="0.3">
      <c r="B130" s="14" t="s">
        <v>46</v>
      </c>
      <c r="C130" s="15">
        <v>0.4</v>
      </c>
      <c r="D130" s="14">
        <v>52</v>
      </c>
      <c r="F130" s="27" t="s">
        <v>273</v>
      </c>
    </row>
    <row r="131" spans="2:8" x14ac:dyDescent="0.3">
      <c r="B131" s="14" t="s">
        <v>995</v>
      </c>
      <c r="C131" s="15">
        <v>1</v>
      </c>
      <c r="D131" s="14">
        <v>52</v>
      </c>
      <c r="F131" s="27" t="s">
        <v>86</v>
      </c>
    </row>
    <row r="132" spans="2:8" x14ac:dyDescent="0.3">
      <c r="B132" s="91" t="s">
        <v>107</v>
      </c>
      <c r="C132" s="15">
        <v>0.8</v>
      </c>
      <c r="D132" s="14">
        <v>52</v>
      </c>
      <c r="F132" s="27" t="s">
        <v>87</v>
      </c>
    </row>
    <row r="133" spans="2:8" x14ac:dyDescent="0.3">
      <c r="B133" s="14" t="s">
        <v>304</v>
      </c>
      <c r="C133" s="15">
        <v>0.6</v>
      </c>
      <c r="D133" s="14">
        <v>52</v>
      </c>
      <c r="F133" s="27" t="s">
        <v>89</v>
      </c>
    </row>
    <row r="134" spans="2:8" x14ac:dyDescent="0.3">
      <c r="B134" s="14" t="s">
        <v>307</v>
      </c>
      <c r="C134" s="15">
        <v>0.75</v>
      </c>
      <c r="D134" s="14">
        <v>36</v>
      </c>
      <c r="F134" s="27" t="s">
        <v>90</v>
      </c>
    </row>
    <row r="135" spans="2:8" x14ac:dyDescent="0.3">
      <c r="B135" s="14" t="s">
        <v>47</v>
      </c>
      <c r="C135" s="15">
        <v>0.5</v>
      </c>
      <c r="D135" s="14">
        <v>52</v>
      </c>
      <c r="F135" s="27" t="s">
        <v>91</v>
      </c>
    </row>
    <row r="136" spans="2:8" x14ac:dyDescent="0.3">
      <c r="B136" s="14" t="s">
        <v>38</v>
      </c>
      <c r="C136" s="15">
        <v>1</v>
      </c>
      <c r="D136" s="14">
        <v>52</v>
      </c>
      <c r="F136" s="27" t="s">
        <v>82</v>
      </c>
    </row>
    <row r="137" spans="2:8" x14ac:dyDescent="0.3">
      <c r="B137" s="14" t="s">
        <v>301</v>
      </c>
      <c r="C137" s="15">
        <v>0.5</v>
      </c>
      <c r="D137" s="14">
        <v>52</v>
      </c>
      <c r="F137" s="27" t="s">
        <v>92</v>
      </c>
    </row>
    <row r="138" spans="2:8" x14ac:dyDescent="0.3">
      <c r="B138" s="14" t="s">
        <v>308</v>
      </c>
      <c r="C138" s="15">
        <v>1</v>
      </c>
      <c r="D138" s="14">
        <v>52</v>
      </c>
      <c r="F138" s="27" t="s">
        <v>93</v>
      </c>
    </row>
    <row r="139" spans="2:8" x14ac:dyDescent="0.3">
      <c r="B139" s="14" t="s">
        <v>305</v>
      </c>
      <c r="C139" s="15">
        <v>0.3</v>
      </c>
      <c r="D139" s="14">
        <v>52</v>
      </c>
      <c r="F139" s="27"/>
    </row>
    <row r="140" spans="2:8" x14ac:dyDescent="0.3">
      <c r="B140" s="14" t="s">
        <v>306</v>
      </c>
      <c r="C140" s="15">
        <v>0.5</v>
      </c>
      <c r="D140" s="14">
        <v>52</v>
      </c>
    </row>
    <row r="141" spans="2:8" x14ac:dyDescent="0.3">
      <c r="B141" s="14" t="s">
        <v>48</v>
      </c>
      <c r="C141" s="15">
        <v>0.1</v>
      </c>
      <c r="D141" s="14">
        <v>52</v>
      </c>
      <c r="F141" s="448" t="s">
        <v>130</v>
      </c>
      <c r="G141" s="449" t="s">
        <v>617</v>
      </c>
    </row>
    <row r="142" spans="2:8" x14ac:dyDescent="0.3">
      <c r="B142" s="91" t="s">
        <v>50</v>
      </c>
      <c r="C142" s="15">
        <v>0.5</v>
      </c>
      <c r="D142" s="14">
        <v>52</v>
      </c>
      <c r="F142" s="450" t="s">
        <v>618</v>
      </c>
      <c r="G142" s="451" t="s">
        <v>619</v>
      </c>
    </row>
    <row r="143" spans="2:8" x14ac:dyDescent="0.3">
      <c r="B143" s="14"/>
      <c r="C143" s="15"/>
      <c r="D143" s="14"/>
      <c r="F143" s="450" t="s">
        <v>618</v>
      </c>
      <c r="G143" s="451" t="s">
        <v>618</v>
      </c>
    </row>
    <row r="144" spans="2:8" ht="26" x14ac:dyDescent="0.3">
      <c r="B144" s="12" t="s">
        <v>525</v>
      </c>
      <c r="C144" s="66" t="s">
        <v>250</v>
      </c>
      <c r="D144" s="66" t="s">
        <v>41</v>
      </c>
      <c r="F144" s="450" t="s">
        <v>618</v>
      </c>
      <c r="G144" s="451" t="s">
        <v>620</v>
      </c>
    </row>
    <row r="145" spans="2:7" x14ac:dyDescent="0.3">
      <c r="B145" s="14" t="s">
        <v>128</v>
      </c>
      <c r="C145" s="15">
        <v>0.75</v>
      </c>
      <c r="D145" s="14">
        <v>16</v>
      </c>
      <c r="F145" s="450" t="s">
        <v>618</v>
      </c>
      <c r="G145" s="451" t="s">
        <v>621</v>
      </c>
    </row>
    <row r="146" spans="2:7" x14ac:dyDescent="0.3">
      <c r="B146" s="14" t="s">
        <v>307</v>
      </c>
      <c r="C146" s="15">
        <v>0.75</v>
      </c>
      <c r="D146" s="14">
        <v>36</v>
      </c>
      <c r="E146" s="11"/>
      <c r="F146" s="450" t="s">
        <v>618</v>
      </c>
      <c r="G146" s="451" t="s">
        <v>622</v>
      </c>
    </row>
    <row r="147" spans="2:7" x14ac:dyDescent="0.3">
      <c r="B147" s="14" t="s">
        <v>303</v>
      </c>
      <c r="C147" s="15">
        <v>0</v>
      </c>
      <c r="D147" s="14">
        <v>52</v>
      </c>
      <c r="E147" s="11"/>
      <c r="F147" s="450" t="s">
        <v>618</v>
      </c>
      <c r="G147" s="451" t="s">
        <v>623</v>
      </c>
    </row>
    <row r="148" spans="2:7" x14ac:dyDescent="0.3">
      <c r="E148" s="11"/>
      <c r="F148" s="450" t="s">
        <v>618</v>
      </c>
      <c r="G148" s="451" t="s">
        <v>624</v>
      </c>
    </row>
    <row r="149" spans="2:7" x14ac:dyDescent="0.3">
      <c r="E149" s="11"/>
      <c r="F149" s="450" t="s">
        <v>618</v>
      </c>
      <c r="G149" s="451" t="s">
        <v>625</v>
      </c>
    </row>
    <row r="150" spans="2:7" ht="26" x14ac:dyDescent="0.3">
      <c r="B150" s="12" t="s">
        <v>606</v>
      </c>
      <c r="C150" s="66" t="s">
        <v>607</v>
      </c>
      <c r="D150" s="66" t="s">
        <v>1</v>
      </c>
      <c r="E150" s="11"/>
      <c r="F150" s="450" t="s">
        <v>618</v>
      </c>
      <c r="G150" s="451" t="s">
        <v>626</v>
      </c>
    </row>
    <row r="151" spans="2:7" x14ac:dyDescent="0.3">
      <c r="B151" s="14">
        <v>1</v>
      </c>
      <c r="C151" s="434" t="s">
        <v>608</v>
      </c>
      <c r="E151" s="11"/>
      <c r="F151" s="450" t="s">
        <v>618</v>
      </c>
      <c r="G151" s="451" t="s">
        <v>627</v>
      </c>
    </row>
    <row r="152" spans="2:7" x14ac:dyDescent="0.3">
      <c r="B152" s="14">
        <v>2</v>
      </c>
      <c r="C152" s="435">
        <v>250</v>
      </c>
      <c r="E152" s="11"/>
      <c r="F152" s="450" t="s">
        <v>618</v>
      </c>
      <c r="G152" s="451" t="s">
        <v>628</v>
      </c>
    </row>
    <row r="153" spans="2:7" x14ac:dyDescent="0.3">
      <c r="B153" s="14">
        <v>3</v>
      </c>
      <c r="C153" s="435">
        <v>350</v>
      </c>
      <c r="E153" s="11"/>
      <c r="F153" s="450" t="s">
        <v>618</v>
      </c>
      <c r="G153" s="451" t="s">
        <v>629</v>
      </c>
    </row>
    <row r="154" spans="2:7" x14ac:dyDescent="0.3">
      <c r="B154" s="14">
        <v>4</v>
      </c>
      <c r="C154" s="435">
        <v>500</v>
      </c>
      <c r="E154" s="11"/>
      <c r="F154" s="450" t="s">
        <v>618</v>
      </c>
      <c r="G154" s="451" t="s">
        <v>630</v>
      </c>
    </row>
    <row r="155" spans="2:7" x14ac:dyDescent="0.3">
      <c r="B155" s="14">
        <v>5</v>
      </c>
      <c r="C155" s="435">
        <v>750</v>
      </c>
      <c r="E155" s="11"/>
      <c r="F155" s="450" t="s">
        <v>618</v>
      </c>
      <c r="G155" s="451" t="s">
        <v>631</v>
      </c>
    </row>
    <row r="156" spans="2:7" x14ac:dyDescent="0.3">
      <c r="B156" s="14">
        <v>6</v>
      </c>
      <c r="C156" s="435" t="s">
        <v>269</v>
      </c>
      <c r="E156" s="11"/>
      <c r="F156" s="450" t="s">
        <v>618</v>
      </c>
      <c r="G156" s="451" t="s">
        <v>632</v>
      </c>
    </row>
    <row r="157" spans="2:7" x14ac:dyDescent="0.3">
      <c r="B157" s="14">
        <v>7</v>
      </c>
      <c r="C157" s="435" t="s">
        <v>1</v>
      </c>
      <c r="E157" s="11"/>
      <c r="F157" s="450" t="s">
        <v>618</v>
      </c>
      <c r="G157" s="451" t="s">
        <v>633</v>
      </c>
    </row>
    <row r="158" spans="2:7" x14ac:dyDescent="0.3">
      <c r="B158" s="14">
        <v>8</v>
      </c>
      <c r="C158" s="435" t="s">
        <v>1</v>
      </c>
      <c r="E158" s="11"/>
      <c r="F158" s="450" t="s">
        <v>618</v>
      </c>
      <c r="G158" s="451" t="s">
        <v>634</v>
      </c>
    </row>
    <row r="159" spans="2:7" x14ac:dyDescent="0.3">
      <c r="B159" s="14" t="s">
        <v>992</v>
      </c>
      <c r="E159" s="11"/>
      <c r="F159" s="450" t="s">
        <v>618</v>
      </c>
      <c r="G159" s="451" t="s">
        <v>635</v>
      </c>
    </row>
    <row r="160" spans="2:7" x14ac:dyDescent="0.3">
      <c r="B160" s="2" t="s">
        <v>1</v>
      </c>
      <c r="E160" s="11"/>
      <c r="F160" s="450" t="s">
        <v>618</v>
      </c>
      <c r="G160" s="451" t="s">
        <v>636</v>
      </c>
    </row>
    <row r="161" spans="5:7" x14ac:dyDescent="0.3">
      <c r="E161" s="11"/>
      <c r="F161" s="450" t="s">
        <v>618</v>
      </c>
      <c r="G161" s="451" t="s">
        <v>637</v>
      </c>
    </row>
    <row r="162" spans="5:7" x14ac:dyDescent="0.3">
      <c r="E162" s="11"/>
      <c r="F162" s="450" t="s">
        <v>618</v>
      </c>
      <c r="G162" s="451" t="s">
        <v>638</v>
      </c>
    </row>
    <row r="163" spans="5:7" x14ac:dyDescent="0.3">
      <c r="E163" s="11"/>
      <c r="F163" s="450" t="s">
        <v>618</v>
      </c>
      <c r="G163" s="451" t="s">
        <v>639</v>
      </c>
    </row>
    <row r="164" spans="5:7" x14ac:dyDescent="0.3">
      <c r="F164" s="450" t="s">
        <v>618</v>
      </c>
      <c r="G164" s="451" t="s">
        <v>640</v>
      </c>
    </row>
    <row r="165" spans="5:7" x14ac:dyDescent="0.3">
      <c r="F165" s="450" t="s">
        <v>618</v>
      </c>
      <c r="G165" s="451" t="s">
        <v>641</v>
      </c>
    </row>
    <row r="166" spans="5:7" x14ac:dyDescent="0.3">
      <c r="F166" s="450" t="s">
        <v>618</v>
      </c>
      <c r="G166" s="451" t="s">
        <v>642</v>
      </c>
    </row>
    <row r="167" spans="5:7" x14ac:dyDescent="0.3">
      <c r="F167" s="450" t="s">
        <v>618</v>
      </c>
      <c r="G167" s="451" t="s">
        <v>643</v>
      </c>
    </row>
    <row r="168" spans="5:7" x14ac:dyDescent="0.3">
      <c r="F168" s="450" t="s">
        <v>618</v>
      </c>
      <c r="G168" s="451" t="s">
        <v>644</v>
      </c>
    </row>
    <row r="169" spans="5:7" x14ac:dyDescent="0.3">
      <c r="F169" s="450" t="s">
        <v>618</v>
      </c>
      <c r="G169" s="451" t="s">
        <v>645</v>
      </c>
    </row>
    <row r="170" spans="5:7" x14ac:dyDescent="0.3">
      <c r="F170" s="450" t="s">
        <v>618</v>
      </c>
      <c r="G170" s="451" t="s">
        <v>646</v>
      </c>
    </row>
    <row r="171" spans="5:7" x14ac:dyDescent="0.3">
      <c r="F171" s="450" t="s">
        <v>618</v>
      </c>
      <c r="G171" s="451" t="s">
        <v>647</v>
      </c>
    </row>
    <row r="172" spans="5:7" x14ac:dyDescent="0.3">
      <c r="F172" s="450" t="s">
        <v>618</v>
      </c>
      <c r="G172" s="451" t="s">
        <v>648</v>
      </c>
    </row>
    <row r="173" spans="5:7" x14ac:dyDescent="0.3">
      <c r="F173" s="450" t="s">
        <v>618</v>
      </c>
      <c r="G173" s="451" t="s">
        <v>649</v>
      </c>
    </row>
    <row r="174" spans="5:7" x14ac:dyDescent="0.3">
      <c r="F174" s="450" t="s">
        <v>618</v>
      </c>
      <c r="G174" s="451" t="s">
        <v>650</v>
      </c>
    </row>
    <row r="175" spans="5:7" x14ac:dyDescent="0.3">
      <c r="F175" s="450" t="s">
        <v>651</v>
      </c>
      <c r="G175" s="451" t="s">
        <v>652</v>
      </c>
    </row>
    <row r="176" spans="5:7" x14ac:dyDescent="0.3">
      <c r="F176" s="450" t="s">
        <v>651</v>
      </c>
      <c r="G176" s="451" t="s">
        <v>651</v>
      </c>
    </row>
    <row r="177" spans="6:7" x14ac:dyDescent="0.3">
      <c r="F177" s="450" t="s">
        <v>651</v>
      </c>
      <c r="G177" s="451" t="s">
        <v>653</v>
      </c>
    </row>
    <row r="178" spans="6:7" x14ac:dyDescent="0.3">
      <c r="F178" s="450" t="s">
        <v>651</v>
      </c>
      <c r="G178" s="451" t="s">
        <v>654</v>
      </c>
    </row>
    <row r="179" spans="6:7" x14ac:dyDescent="0.3">
      <c r="F179" s="450" t="s">
        <v>651</v>
      </c>
      <c r="G179" s="451" t="s">
        <v>655</v>
      </c>
    </row>
    <row r="180" spans="6:7" x14ac:dyDescent="0.3">
      <c r="F180" s="450" t="s">
        <v>651</v>
      </c>
      <c r="G180" s="451" t="s">
        <v>656</v>
      </c>
    </row>
    <row r="181" spans="6:7" x14ac:dyDescent="0.3">
      <c r="F181" s="450" t="s">
        <v>651</v>
      </c>
      <c r="G181" s="451" t="s">
        <v>657</v>
      </c>
    </row>
    <row r="182" spans="6:7" x14ac:dyDescent="0.3">
      <c r="F182" s="450" t="s">
        <v>651</v>
      </c>
      <c r="G182" s="451" t="s">
        <v>658</v>
      </c>
    </row>
    <row r="183" spans="6:7" x14ac:dyDescent="0.3">
      <c r="F183" s="450" t="s">
        <v>651</v>
      </c>
      <c r="G183" s="451" t="s">
        <v>659</v>
      </c>
    </row>
    <row r="184" spans="6:7" x14ac:dyDescent="0.3">
      <c r="F184" s="450" t="s">
        <v>651</v>
      </c>
      <c r="G184" s="451" t="s">
        <v>660</v>
      </c>
    </row>
    <row r="185" spans="6:7" x14ac:dyDescent="0.3">
      <c r="F185" s="450" t="s">
        <v>651</v>
      </c>
      <c r="G185" s="451" t="s">
        <v>661</v>
      </c>
    </row>
    <row r="186" spans="6:7" x14ac:dyDescent="0.3">
      <c r="F186" s="450" t="s">
        <v>651</v>
      </c>
      <c r="G186" s="451" t="s">
        <v>662</v>
      </c>
    </row>
    <row r="187" spans="6:7" x14ac:dyDescent="0.3">
      <c r="F187" s="450" t="s">
        <v>651</v>
      </c>
      <c r="G187" s="451" t="s">
        <v>663</v>
      </c>
    </row>
    <row r="188" spans="6:7" x14ac:dyDescent="0.3">
      <c r="F188" s="450" t="s">
        <v>651</v>
      </c>
      <c r="G188" s="451" t="s">
        <v>664</v>
      </c>
    </row>
    <row r="189" spans="6:7" x14ac:dyDescent="0.3">
      <c r="F189" s="450" t="s">
        <v>651</v>
      </c>
      <c r="G189" s="451" t="s">
        <v>665</v>
      </c>
    </row>
    <row r="190" spans="6:7" x14ac:dyDescent="0.3">
      <c r="F190" s="450" t="s">
        <v>651</v>
      </c>
      <c r="G190" s="451" t="s">
        <v>666</v>
      </c>
    </row>
    <row r="191" spans="6:7" x14ac:dyDescent="0.3">
      <c r="F191" s="450" t="s">
        <v>651</v>
      </c>
      <c r="G191" s="451" t="s">
        <v>667</v>
      </c>
    </row>
    <row r="192" spans="6:7" x14ac:dyDescent="0.3">
      <c r="F192" s="450" t="s">
        <v>651</v>
      </c>
      <c r="G192" s="451" t="s">
        <v>668</v>
      </c>
    </row>
    <row r="193" spans="6:7" x14ac:dyDescent="0.3">
      <c r="F193" s="450" t="s">
        <v>651</v>
      </c>
      <c r="G193" s="451" t="s">
        <v>669</v>
      </c>
    </row>
    <row r="194" spans="6:7" x14ac:dyDescent="0.3">
      <c r="F194" s="450" t="s">
        <v>651</v>
      </c>
      <c r="G194" s="451" t="s">
        <v>670</v>
      </c>
    </row>
    <row r="195" spans="6:7" x14ac:dyDescent="0.3">
      <c r="F195" s="450" t="s">
        <v>651</v>
      </c>
      <c r="G195" s="451" t="s">
        <v>671</v>
      </c>
    </row>
    <row r="196" spans="6:7" x14ac:dyDescent="0.3">
      <c r="F196" s="450" t="s">
        <v>651</v>
      </c>
      <c r="G196" s="451" t="s">
        <v>672</v>
      </c>
    </row>
    <row r="197" spans="6:7" x14ac:dyDescent="0.3">
      <c r="F197" s="450" t="s">
        <v>651</v>
      </c>
      <c r="G197" s="451" t="s">
        <v>673</v>
      </c>
    </row>
    <row r="198" spans="6:7" x14ac:dyDescent="0.3">
      <c r="F198" s="450" t="s">
        <v>651</v>
      </c>
      <c r="G198" s="451" t="s">
        <v>674</v>
      </c>
    </row>
    <row r="199" spans="6:7" x14ac:dyDescent="0.3">
      <c r="F199" s="450" t="s">
        <v>651</v>
      </c>
      <c r="G199" s="451" t="s">
        <v>675</v>
      </c>
    </row>
    <row r="200" spans="6:7" x14ac:dyDescent="0.3">
      <c r="F200" s="450" t="s">
        <v>651</v>
      </c>
      <c r="G200" s="451" t="s">
        <v>676</v>
      </c>
    </row>
    <row r="201" spans="6:7" x14ac:dyDescent="0.3">
      <c r="F201" s="450" t="s">
        <v>651</v>
      </c>
      <c r="G201" s="451" t="s">
        <v>677</v>
      </c>
    </row>
    <row r="202" spans="6:7" x14ac:dyDescent="0.3">
      <c r="F202" s="450" t="s">
        <v>651</v>
      </c>
      <c r="G202" s="451" t="s">
        <v>678</v>
      </c>
    </row>
    <row r="203" spans="6:7" x14ac:dyDescent="0.3">
      <c r="F203" s="450" t="s">
        <v>651</v>
      </c>
      <c r="G203" s="451" t="s">
        <v>679</v>
      </c>
    </row>
    <row r="204" spans="6:7" x14ac:dyDescent="0.3">
      <c r="F204" s="450" t="s">
        <v>651</v>
      </c>
      <c r="G204" s="451" t="s">
        <v>680</v>
      </c>
    </row>
    <row r="205" spans="6:7" x14ac:dyDescent="0.3">
      <c r="F205" s="450" t="s">
        <v>651</v>
      </c>
      <c r="G205" s="451" t="s">
        <v>681</v>
      </c>
    </row>
    <row r="206" spans="6:7" x14ac:dyDescent="0.3">
      <c r="F206" s="450" t="s">
        <v>651</v>
      </c>
      <c r="G206" s="451" t="s">
        <v>682</v>
      </c>
    </row>
    <row r="207" spans="6:7" x14ac:dyDescent="0.3">
      <c r="F207" s="450" t="s">
        <v>651</v>
      </c>
      <c r="G207" s="451" t="s">
        <v>683</v>
      </c>
    </row>
    <row r="208" spans="6:7" x14ac:dyDescent="0.3">
      <c r="F208" s="450" t="s">
        <v>651</v>
      </c>
      <c r="G208" s="451" t="s">
        <v>684</v>
      </c>
    </row>
    <row r="209" spans="6:7" x14ac:dyDescent="0.3">
      <c r="F209" s="450" t="s">
        <v>651</v>
      </c>
      <c r="G209" s="451" t="s">
        <v>685</v>
      </c>
    </row>
    <row r="210" spans="6:7" x14ac:dyDescent="0.3">
      <c r="F210" s="450" t="s">
        <v>651</v>
      </c>
      <c r="G210" s="451" t="s">
        <v>686</v>
      </c>
    </row>
    <row r="211" spans="6:7" x14ac:dyDescent="0.3">
      <c r="F211" s="450" t="s">
        <v>651</v>
      </c>
      <c r="G211" s="451" t="s">
        <v>687</v>
      </c>
    </row>
    <row r="212" spans="6:7" x14ac:dyDescent="0.3">
      <c r="F212" s="450" t="s">
        <v>651</v>
      </c>
      <c r="G212" s="451" t="s">
        <v>688</v>
      </c>
    </row>
    <row r="213" spans="6:7" x14ac:dyDescent="0.3">
      <c r="F213" s="450" t="s">
        <v>651</v>
      </c>
      <c r="G213" s="451" t="s">
        <v>689</v>
      </c>
    </row>
    <row r="214" spans="6:7" x14ac:dyDescent="0.3">
      <c r="F214" s="450" t="s">
        <v>690</v>
      </c>
      <c r="G214" s="451" t="s">
        <v>691</v>
      </c>
    </row>
    <row r="215" spans="6:7" x14ac:dyDescent="0.3">
      <c r="F215" s="450" t="s">
        <v>690</v>
      </c>
      <c r="G215" s="451" t="s">
        <v>621</v>
      </c>
    </row>
    <row r="216" spans="6:7" x14ac:dyDescent="0.3">
      <c r="F216" s="450" t="s">
        <v>690</v>
      </c>
      <c r="G216" s="451" t="s">
        <v>692</v>
      </c>
    </row>
    <row r="217" spans="6:7" x14ac:dyDescent="0.3">
      <c r="F217" s="450" t="s">
        <v>690</v>
      </c>
      <c r="G217" s="451" t="s">
        <v>690</v>
      </c>
    </row>
    <row r="218" spans="6:7" x14ac:dyDescent="0.3">
      <c r="F218" s="450" t="s">
        <v>690</v>
      </c>
      <c r="G218" s="451" t="s">
        <v>624</v>
      </c>
    </row>
    <row r="219" spans="6:7" x14ac:dyDescent="0.3">
      <c r="F219" s="450" t="s">
        <v>690</v>
      </c>
      <c r="G219" s="451" t="s">
        <v>693</v>
      </c>
    </row>
    <row r="220" spans="6:7" x14ac:dyDescent="0.3">
      <c r="F220" s="450" t="s">
        <v>690</v>
      </c>
      <c r="G220" s="451" t="s">
        <v>694</v>
      </c>
    </row>
    <row r="221" spans="6:7" x14ac:dyDescent="0.3">
      <c r="F221" s="450" t="s">
        <v>690</v>
      </c>
      <c r="G221" s="451" t="s">
        <v>695</v>
      </c>
    </row>
    <row r="222" spans="6:7" x14ac:dyDescent="0.3">
      <c r="F222" s="450" t="s">
        <v>690</v>
      </c>
      <c r="G222" s="451" t="s">
        <v>696</v>
      </c>
    </row>
    <row r="223" spans="6:7" x14ac:dyDescent="0.3">
      <c r="F223" s="450" t="s">
        <v>690</v>
      </c>
      <c r="G223" s="451" t="s">
        <v>697</v>
      </c>
    </row>
    <row r="224" spans="6:7" x14ac:dyDescent="0.3">
      <c r="F224" s="450" t="s">
        <v>690</v>
      </c>
      <c r="G224" s="451" t="s">
        <v>698</v>
      </c>
    </row>
    <row r="225" spans="6:7" x14ac:dyDescent="0.3">
      <c r="F225" s="450" t="s">
        <v>690</v>
      </c>
      <c r="G225" s="451" t="s">
        <v>699</v>
      </c>
    </row>
    <row r="226" spans="6:7" x14ac:dyDescent="0.3">
      <c r="F226" s="450" t="s">
        <v>690</v>
      </c>
      <c r="G226" s="451" t="s">
        <v>700</v>
      </c>
    </row>
    <row r="227" spans="6:7" x14ac:dyDescent="0.3">
      <c r="F227" s="450" t="s">
        <v>690</v>
      </c>
      <c r="G227" s="451" t="s">
        <v>701</v>
      </c>
    </row>
    <row r="228" spans="6:7" x14ac:dyDescent="0.3">
      <c r="F228" s="450" t="s">
        <v>690</v>
      </c>
      <c r="G228" s="451" t="s">
        <v>628</v>
      </c>
    </row>
    <row r="229" spans="6:7" x14ac:dyDescent="0.3">
      <c r="F229" s="450" t="s">
        <v>690</v>
      </c>
      <c r="G229" s="451" t="s">
        <v>702</v>
      </c>
    </row>
    <row r="230" spans="6:7" x14ac:dyDescent="0.3">
      <c r="F230" s="450" t="s">
        <v>690</v>
      </c>
      <c r="G230" s="451" t="s">
        <v>703</v>
      </c>
    </row>
    <row r="231" spans="6:7" x14ac:dyDescent="0.3">
      <c r="F231" s="450" t="s">
        <v>690</v>
      </c>
      <c r="G231" s="451" t="s">
        <v>704</v>
      </c>
    </row>
    <row r="232" spans="6:7" x14ac:dyDescent="0.3">
      <c r="F232" s="450" t="s">
        <v>690</v>
      </c>
      <c r="G232" s="451" t="s">
        <v>705</v>
      </c>
    </row>
    <row r="233" spans="6:7" x14ac:dyDescent="0.3">
      <c r="F233" s="450" t="s">
        <v>690</v>
      </c>
      <c r="G233" s="451" t="s">
        <v>706</v>
      </c>
    </row>
    <row r="234" spans="6:7" x14ac:dyDescent="0.3">
      <c r="F234" s="450" t="s">
        <v>690</v>
      </c>
      <c r="G234" s="451" t="s">
        <v>707</v>
      </c>
    </row>
    <row r="235" spans="6:7" x14ac:dyDescent="0.3">
      <c r="F235" s="450" t="s">
        <v>690</v>
      </c>
      <c r="G235" s="451" t="s">
        <v>708</v>
      </c>
    </row>
    <row r="236" spans="6:7" x14ac:dyDescent="0.3">
      <c r="F236" s="450" t="s">
        <v>690</v>
      </c>
      <c r="G236" s="451" t="s">
        <v>709</v>
      </c>
    </row>
    <row r="237" spans="6:7" x14ac:dyDescent="0.3">
      <c r="F237" s="450" t="s">
        <v>690</v>
      </c>
      <c r="G237" s="451" t="s">
        <v>642</v>
      </c>
    </row>
    <row r="238" spans="6:7" x14ac:dyDescent="0.3">
      <c r="F238" s="450" t="s">
        <v>690</v>
      </c>
      <c r="G238" s="451" t="s">
        <v>710</v>
      </c>
    </row>
    <row r="239" spans="6:7" x14ac:dyDescent="0.3">
      <c r="F239" s="450" t="s">
        <v>690</v>
      </c>
      <c r="G239" s="451" t="s">
        <v>711</v>
      </c>
    </row>
    <row r="240" spans="6:7" x14ac:dyDescent="0.3">
      <c r="F240" s="450" t="s">
        <v>690</v>
      </c>
      <c r="G240" s="451" t="s">
        <v>647</v>
      </c>
    </row>
    <row r="241" spans="6:7" x14ac:dyDescent="0.3">
      <c r="F241" s="450" t="s">
        <v>690</v>
      </c>
      <c r="G241" s="451" t="s">
        <v>712</v>
      </c>
    </row>
    <row r="242" spans="6:7" x14ac:dyDescent="0.3">
      <c r="F242" s="450" t="s">
        <v>690</v>
      </c>
      <c r="G242" s="451" t="s">
        <v>713</v>
      </c>
    </row>
    <row r="243" spans="6:7" x14ac:dyDescent="0.3">
      <c r="F243" s="450" t="s">
        <v>690</v>
      </c>
      <c r="G243" s="451" t="s">
        <v>714</v>
      </c>
    </row>
    <row r="244" spans="6:7" x14ac:dyDescent="0.3">
      <c r="F244" s="450" t="s">
        <v>690</v>
      </c>
      <c r="G244" s="451" t="s">
        <v>715</v>
      </c>
    </row>
    <row r="245" spans="6:7" x14ac:dyDescent="0.3">
      <c r="F245" s="450" t="s">
        <v>690</v>
      </c>
      <c r="G245" s="451" t="s">
        <v>716</v>
      </c>
    </row>
    <row r="246" spans="6:7" x14ac:dyDescent="0.3">
      <c r="F246" s="450" t="s">
        <v>690</v>
      </c>
      <c r="G246" s="451" t="s">
        <v>717</v>
      </c>
    </row>
    <row r="247" spans="6:7" x14ac:dyDescent="0.3">
      <c r="F247" s="450" t="s">
        <v>690</v>
      </c>
      <c r="G247" s="451" t="s">
        <v>718</v>
      </c>
    </row>
    <row r="248" spans="6:7" x14ac:dyDescent="0.3">
      <c r="F248" s="450" t="s">
        <v>719</v>
      </c>
      <c r="G248" s="451" t="s">
        <v>720</v>
      </c>
    </row>
    <row r="249" spans="6:7" x14ac:dyDescent="0.3">
      <c r="F249" s="450" t="s">
        <v>719</v>
      </c>
      <c r="G249" s="451" t="s">
        <v>721</v>
      </c>
    </row>
    <row r="250" spans="6:7" x14ac:dyDescent="0.3">
      <c r="F250" s="450" t="s">
        <v>719</v>
      </c>
      <c r="G250" s="451" t="s">
        <v>722</v>
      </c>
    </row>
    <row r="251" spans="6:7" x14ac:dyDescent="0.3">
      <c r="F251" s="450" t="s">
        <v>719</v>
      </c>
      <c r="G251" s="451" t="s">
        <v>723</v>
      </c>
    </row>
    <row r="252" spans="6:7" x14ac:dyDescent="0.3">
      <c r="F252" s="450" t="s">
        <v>719</v>
      </c>
      <c r="G252" s="451" t="s">
        <v>724</v>
      </c>
    </row>
    <row r="253" spans="6:7" x14ac:dyDescent="0.3">
      <c r="F253" s="450" t="s">
        <v>719</v>
      </c>
      <c r="G253" s="451" t="s">
        <v>654</v>
      </c>
    </row>
    <row r="254" spans="6:7" x14ac:dyDescent="0.3">
      <c r="F254" s="450" t="s">
        <v>719</v>
      </c>
      <c r="G254" s="451" t="s">
        <v>655</v>
      </c>
    </row>
    <row r="255" spans="6:7" x14ac:dyDescent="0.3">
      <c r="F255" s="450" t="s">
        <v>719</v>
      </c>
      <c r="G255" s="451" t="s">
        <v>725</v>
      </c>
    </row>
    <row r="256" spans="6:7" x14ac:dyDescent="0.3">
      <c r="F256" s="450" t="s">
        <v>719</v>
      </c>
      <c r="G256" s="451" t="s">
        <v>726</v>
      </c>
    </row>
    <row r="257" spans="6:7" x14ac:dyDescent="0.3">
      <c r="F257" s="450" t="s">
        <v>719</v>
      </c>
      <c r="G257" s="451" t="s">
        <v>719</v>
      </c>
    </row>
    <row r="258" spans="6:7" x14ac:dyDescent="0.3">
      <c r="F258" s="450" t="s">
        <v>719</v>
      </c>
      <c r="G258" s="451" t="s">
        <v>727</v>
      </c>
    </row>
    <row r="259" spans="6:7" x14ac:dyDescent="0.3">
      <c r="F259" s="450" t="s">
        <v>719</v>
      </c>
      <c r="G259" s="451" t="s">
        <v>728</v>
      </c>
    </row>
    <row r="260" spans="6:7" x14ac:dyDescent="0.3">
      <c r="F260" s="450" t="s">
        <v>719</v>
      </c>
      <c r="G260" s="451" t="s">
        <v>659</v>
      </c>
    </row>
    <row r="261" spans="6:7" x14ac:dyDescent="0.3">
      <c r="F261" s="450" t="s">
        <v>719</v>
      </c>
      <c r="G261" s="451" t="s">
        <v>729</v>
      </c>
    </row>
    <row r="262" spans="6:7" x14ac:dyDescent="0.3">
      <c r="F262" s="450" t="s">
        <v>719</v>
      </c>
      <c r="G262" s="451" t="s">
        <v>730</v>
      </c>
    </row>
    <row r="263" spans="6:7" x14ac:dyDescent="0.3">
      <c r="F263" s="450" t="s">
        <v>719</v>
      </c>
      <c r="G263" s="451" t="s">
        <v>731</v>
      </c>
    </row>
    <row r="264" spans="6:7" x14ac:dyDescent="0.3">
      <c r="F264" s="450" t="s">
        <v>719</v>
      </c>
      <c r="G264" s="451" t="s">
        <v>732</v>
      </c>
    </row>
    <row r="265" spans="6:7" x14ac:dyDescent="0.3">
      <c r="F265" s="450" t="s">
        <v>719</v>
      </c>
      <c r="G265" s="451" t="s">
        <v>733</v>
      </c>
    </row>
    <row r="266" spans="6:7" x14ac:dyDescent="0.3">
      <c r="F266" s="450" t="s">
        <v>719</v>
      </c>
      <c r="G266" s="451" t="s">
        <v>665</v>
      </c>
    </row>
    <row r="267" spans="6:7" x14ac:dyDescent="0.3">
      <c r="F267" s="450" t="s">
        <v>719</v>
      </c>
      <c r="G267" s="451" t="s">
        <v>734</v>
      </c>
    </row>
    <row r="268" spans="6:7" x14ac:dyDescent="0.3">
      <c r="F268" s="450" t="s">
        <v>719</v>
      </c>
      <c r="G268" s="451" t="s">
        <v>735</v>
      </c>
    </row>
    <row r="269" spans="6:7" x14ac:dyDescent="0.3">
      <c r="F269" s="450" t="s">
        <v>719</v>
      </c>
      <c r="G269" s="451" t="s">
        <v>736</v>
      </c>
    </row>
    <row r="270" spans="6:7" x14ac:dyDescent="0.3">
      <c r="F270" s="450" t="s">
        <v>719</v>
      </c>
      <c r="G270" s="451" t="s">
        <v>737</v>
      </c>
    </row>
    <row r="271" spans="6:7" x14ac:dyDescent="0.3">
      <c r="F271" s="450" t="s">
        <v>719</v>
      </c>
      <c r="G271" s="451" t="s">
        <v>738</v>
      </c>
    </row>
    <row r="272" spans="6:7" x14ac:dyDescent="0.3">
      <c r="F272" s="450" t="s">
        <v>719</v>
      </c>
      <c r="G272" s="451" t="s">
        <v>739</v>
      </c>
    </row>
    <row r="273" spans="6:7" x14ac:dyDescent="0.3">
      <c r="F273" s="450" t="s">
        <v>719</v>
      </c>
      <c r="G273" s="451" t="s">
        <v>673</v>
      </c>
    </row>
    <row r="274" spans="6:7" x14ac:dyDescent="0.3">
      <c r="F274" s="450" t="s">
        <v>719</v>
      </c>
      <c r="G274" s="451" t="s">
        <v>740</v>
      </c>
    </row>
    <row r="275" spans="6:7" x14ac:dyDescent="0.3">
      <c r="F275" s="450" t="s">
        <v>719</v>
      </c>
      <c r="G275" s="451" t="s">
        <v>676</v>
      </c>
    </row>
    <row r="276" spans="6:7" x14ac:dyDescent="0.3">
      <c r="F276" s="450" t="s">
        <v>719</v>
      </c>
      <c r="G276" s="451" t="s">
        <v>678</v>
      </c>
    </row>
    <row r="277" spans="6:7" x14ac:dyDescent="0.3">
      <c r="F277" s="450" t="s">
        <v>719</v>
      </c>
      <c r="G277" s="451" t="s">
        <v>680</v>
      </c>
    </row>
    <row r="278" spans="6:7" x14ac:dyDescent="0.3">
      <c r="F278" s="450" t="s">
        <v>719</v>
      </c>
      <c r="G278" s="451" t="s">
        <v>741</v>
      </c>
    </row>
    <row r="279" spans="6:7" x14ac:dyDescent="0.3">
      <c r="F279" s="450" t="s">
        <v>719</v>
      </c>
      <c r="G279" s="451" t="s">
        <v>742</v>
      </c>
    </row>
    <row r="280" spans="6:7" x14ac:dyDescent="0.3">
      <c r="F280" s="450" t="s">
        <v>719</v>
      </c>
      <c r="G280" s="451" t="s">
        <v>743</v>
      </c>
    </row>
    <row r="281" spans="6:7" x14ac:dyDescent="0.3">
      <c r="F281" s="450" t="s">
        <v>719</v>
      </c>
      <c r="G281" s="451" t="s">
        <v>744</v>
      </c>
    </row>
    <row r="282" spans="6:7" x14ac:dyDescent="0.3">
      <c r="F282" s="450" t="s">
        <v>719</v>
      </c>
      <c r="G282" s="451" t="s">
        <v>745</v>
      </c>
    </row>
    <row r="283" spans="6:7" x14ac:dyDescent="0.3">
      <c r="F283" s="450" t="s">
        <v>719</v>
      </c>
      <c r="G283" s="451" t="s">
        <v>684</v>
      </c>
    </row>
    <row r="284" spans="6:7" x14ac:dyDescent="0.3">
      <c r="F284" s="450" t="s">
        <v>719</v>
      </c>
      <c r="G284" s="451" t="s">
        <v>746</v>
      </c>
    </row>
    <row r="285" spans="6:7" x14ac:dyDescent="0.3">
      <c r="F285" s="450" t="s">
        <v>719</v>
      </c>
      <c r="G285" s="451" t="s">
        <v>747</v>
      </c>
    </row>
    <row r="286" spans="6:7" x14ac:dyDescent="0.3">
      <c r="F286" s="450" t="s">
        <v>719</v>
      </c>
      <c r="G286" s="451" t="s">
        <v>687</v>
      </c>
    </row>
    <row r="287" spans="6:7" x14ac:dyDescent="0.3">
      <c r="F287" s="450" t="s">
        <v>719</v>
      </c>
      <c r="G287" s="451" t="s">
        <v>748</v>
      </c>
    </row>
    <row r="288" spans="6:7" x14ac:dyDescent="0.3">
      <c r="F288" s="450" t="s">
        <v>719</v>
      </c>
      <c r="G288" s="451" t="s">
        <v>749</v>
      </c>
    </row>
    <row r="289" spans="6:7" x14ac:dyDescent="0.3">
      <c r="F289" s="450" t="s">
        <v>719</v>
      </c>
      <c r="G289" s="451" t="s">
        <v>750</v>
      </c>
    </row>
    <row r="290" spans="6:7" x14ac:dyDescent="0.3">
      <c r="F290" s="450" t="s">
        <v>751</v>
      </c>
      <c r="G290" s="451" t="s">
        <v>752</v>
      </c>
    </row>
    <row r="291" spans="6:7" x14ac:dyDescent="0.3">
      <c r="F291" s="450" t="s">
        <v>751</v>
      </c>
      <c r="G291" s="451" t="s">
        <v>753</v>
      </c>
    </row>
    <row r="292" spans="6:7" x14ac:dyDescent="0.3">
      <c r="F292" s="450" t="s">
        <v>751</v>
      </c>
      <c r="G292" s="451" t="s">
        <v>754</v>
      </c>
    </row>
    <row r="293" spans="6:7" x14ac:dyDescent="0.3">
      <c r="F293" s="450" t="s">
        <v>751</v>
      </c>
      <c r="G293" s="451" t="s">
        <v>755</v>
      </c>
    </row>
    <row r="294" spans="6:7" x14ac:dyDescent="0.3">
      <c r="F294" s="450" t="s">
        <v>751</v>
      </c>
      <c r="G294" s="451" t="s">
        <v>756</v>
      </c>
    </row>
    <row r="295" spans="6:7" x14ac:dyDescent="0.3">
      <c r="F295" s="450" t="s">
        <v>751</v>
      </c>
      <c r="G295" s="451" t="s">
        <v>757</v>
      </c>
    </row>
    <row r="296" spans="6:7" x14ac:dyDescent="0.3">
      <c r="F296" s="450" t="s">
        <v>751</v>
      </c>
      <c r="G296" s="451" t="s">
        <v>758</v>
      </c>
    </row>
    <row r="297" spans="6:7" x14ac:dyDescent="0.3">
      <c r="F297" s="450" t="s">
        <v>751</v>
      </c>
      <c r="G297" s="451" t="s">
        <v>759</v>
      </c>
    </row>
    <row r="298" spans="6:7" x14ac:dyDescent="0.3">
      <c r="F298" s="450" t="s">
        <v>751</v>
      </c>
      <c r="G298" s="451" t="s">
        <v>760</v>
      </c>
    </row>
    <row r="299" spans="6:7" x14ac:dyDescent="0.3">
      <c r="F299" s="450" t="s">
        <v>751</v>
      </c>
      <c r="G299" s="451" t="s">
        <v>761</v>
      </c>
    </row>
    <row r="300" spans="6:7" x14ac:dyDescent="0.3">
      <c r="F300" s="450" t="s">
        <v>751</v>
      </c>
      <c r="G300" s="451" t="s">
        <v>762</v>
      </c>
    </row>
    <row r="301" spans="6:7" x14ac:dyDescent="0.3">
      <c r="F301" s="450" t="s">
        <v>751</v>
      </c>
      <c r="G301" s="451" t="s">
        <v>763</v>
      </c>
    </row>
    <row r="302" spans="6:7" x14ac:dyDescent="0.3">
      <c r="F302" s="450" t="s">
        <v>751</v>
      </c>
      <c r="G302" s="451" t="s">
        <v>764</v>
      </c>
    </row>
    <row r="303" spans="6:7" x14ac:dyDescent="0.3">
      <c r="F303" s="450" t="s">
        <v>751</v>
      </c>
      <c r="G303" s="451" t="s">
        <v>765</v>
      </c>
    </row>
    <row r="304" spans="6:7" x14ac:dyDescent="0.3">
      <c r="F304" s="450" t="s">
        <v>751</v>
      </c>
      <c r="G304" s="451" t="s">
        <v>766</v>
      </c>
    </row>
    <row r="305" spans="6:7" x14ac:dyDescent="0.3">
      <c r="F305" s="450" t="s">
        <v>751</v>
      </c>
      <c r="G305" s="451" t="s">
        <v>767</v>
      </c>
    </row>
    <row r="306" spans="6:7" x14ac:dyDescent="0.3">
      <c r="F306" s="450" t="s">
        <v>751</v>
      </c>
      <c r="G306" s="451" t="s">
        <v>768</v>
      </c>
    </row>
    <row r="307" spans="6:7" x14ac:dyDescent="0.3">
      <c r="F307" s="450" t="s">
        <v>751</v>
      </c>
      <c r="G307" s="451" t="s">
        <v>769</v>
      </c>
    </row>
    <row r="308" spans="6:7" x14ac:dyDescent="0.3">
      <c r="F308" s="450" t="s">
        <v>751</v>
      </c>
      <c r="G308" s="451" t="s">
        <v>770</v>
      </c>
    </row>
    <row r="309" spans="6:7" x14ac:dyDescent="0.3">
      <c r="F309" s="450" t="s">
        <v>751</v>
      </c>
      <c r="G309" s="451" t="s">
        <v>771</v>
      </c>
    </row>
    <row r="310" spans="6:7" x14ac:dyDescent="0.3">
      <c r="F310" s="450" t="s">
        <v>751</v>
      </c>
      <c r="G310" s="451" t="s">
        <v>772</v>
      </c>
    </row>
    <row r="311" spans="6:7" x14ac:dyDescent="0.3">
      <c r="F311" s="450" t="s">
        <v>751</v>
      </c>
      <c r="G311" s="451" t="s">
        <v>773</v>
      </c>
    </row>
    <row r="312" spans="6:7" x14ac:dyDescent="0.3">
      <c r="F312" s="450" t="s">
        <v>751</v>
      </c>
      <c r="G312" s="451" t="s">
        <v>774</v>
      </c>
    </row>
    <row r="313" spans="6:7" x14ac:dyDescent="0.3">
      <c r="F313" s="450" t="s">
        <v>751</v>
      </c>
      <c r="G313" s="451" t="s">
        <v>775</v>
      </c>
    </row>
    <row r="314" spans="6:7" x14ac:dyDescent="0.3">
      <c r="F314" s="450" t="s">
        <v>751</v>
      </c>
      <c r="G314" s="451" t="s">
        <v>776</v>
      </c>
    </row>
    <row r="315" spans="6:7" x14ac:dyDescent="0.3">
      <c r="F315" s="450" t="s">
        <v>751</v>
      </c>
      <c r="G315" s="451" t="s">
        <v>777</v>
      </c>
    </row>
    <row r="316" spans="6:7" x14ac:dyDescent="0.3">
      <c r="F316" s="450" t="s">
        <v>751</v>
      </c>
      <c r="G316" s="451" t="s">
        <v>778</v>
      </c>
    </row>
    <row r="317" spans="6:7" x14ac:dyDescent="0.3">
      <c r="F317" s="450" t="s">
        <v>751</v>
      </c>
      <c r="G317" s="451" t="s">
        <v>779</v>
      </c>
    </row>
    <row r="318" spans="6:7" x14ac:dyDescent="0.3">
      <c r="F318" s="450" t="s">
        <v>751</v>
      </c>
      <c r="G318" s="451" t="s">
        <v>780</v>
      </c>
    </row>
    <row r="319" spans="6:7" x14ac:dyDescent="0.3">
      <c r="F319" s="450" t="s">
        <v>751</v>
      </c>
      <c r="G319" s="451" t="s">
        <v>781</v>
      </c>
    </row>
    <row r="320" spans="6:7" x14ac:dyDescent="0.3">
      <c r="F320" s="450" t="s">
        <v>751</v>
      </c>
      <c r="G320" s="451" t="s">
        <v>782</v>
      </c>
    </row>
    <row r="321" spans="6:7" x14ac:dyDescent="0.3">
      <c r="F321" s="450" t="s">
        <v>751</v>
      </c>
      <c r="G321" s="451" t="s">
        <v>783</v>
      </c>
    </row>
    <row r="322" spans="6:7" x14ac:dyDescent="0.3">
      <c r="F322" s="450" t="s">
        <v>751</v>
      </c>
      <c r="G322" s="451" t="s">
        <v>784</v>
      </c>
    </row>
    <row r="323" spans="6:7" x14ac:dyDescent="0.3">
      <c r="F323" s="450" t="s">
        <v>751</v>
      </c>
      <c r="G323" s="451" t="s">
        <v>785</v>
      </c>
    </row>
    <row r="324" spans="6:7" x14ac:dyDescent="0.3">
      <c r="F324" s="450" t="s">
        <v>751</v>
      </c>
      <c r="G324" s="451" t="s">
        <v>786</v>
      </c>
    </row>
    <row r="325" spans="6:7" x14ac:dyDescent="0.3">
      <c r="F325" s="450" t="s">
        <v>751</v>
      </c>
      <c r="G325" s="451" t="s">
        <v>787</v>
      </c>
    </row>
    <row r="326" spans="6:7" x14ac:dyDescent="0.3">
      <c r="F326" s="450" t="s">
        <v>751</v>
      </c>
      <c r="G326" s="451" t="s">
        <v>788</v>
      </c>
    </row>
    <row r="327" spans="6:7" x14ac:dyDescent="0.3">
      <c r="F327" s="450" t="s">
        <v>751</v>
      </c>
      <c r="G327" s="451" t="s">
        <v>789</v>
      </c>
    </row>
    <row r="328" spans="6:7" x14ac:dyDescent="0.3">
      <c r="F328" s="450" t="s">
        <v>751</v>
      </c>
      <c r="G328" s="451" t="s">
        <v>790</v>
      </c>
    </row>
    <row r="329" spans="6:7" x14ac:dyDescent="0.3">
      <c r="F329" s="450" t="s">
        <v>751</v>
      </c>
      <c r="G329" s="451" t="s">
        <v>791</v>
      </c>
    </row>
    <row r="330" spans="6:7" x14ac:dyDescent="0.3">
      <c r="F330" s="450" t="s">
        <v>751</v>
      </c>
      <c r="G330" s="451" t="s">
        <v>792</v>
      </c>
    </row>
    <row r="331" spans="6:7" x14ac:dyDescent="0.3">
      <c r="F331" s="450" t="s">
        <v>751</v>
      </c>
      <c r="G331" s="451" t="s">
        <v>793</v>
      </c>
    </row>
    <row r="332" spans="6:7" x14ac:dyDescent="0.3">
      <c r="F332" s="450" t="s">
        <v>751</v>
      </c>
      <c r="G332" s="451" t="s">
        <v>794</v>
      </c>
    </row>
    <row r="333" spans="6:7" x14ac:dyDescent="0.3">
      <c r="F333" s="450" t="s">
        <v>751</v>
      </c>
      <c r="G333" s="451" t="s">
        <v>795</v>
      </c>
    </row>
    <row r="334" spans="6:7" x14ac:dyDescent="0.3">
      <c r="F334" s="450" t="s">
        <v>751</v>
      </c>
      <c r="G334" s="451" t="s">
        <v>796</v>
      </c>
    </row>
    <row r="335" spans="6:7" x14ac:dyDescent="0.3">
      <c r="F335" s="450" t="s">
        <v>751</v>
      </c>
      <c r="G335" s="451" t="s">
        <v>797</v>
      </c>
    </row>
    <row r="336" spans="6:7" x14ac:dyDescent="0.3">
      <c r="F336" s="450" t="s">
        <v>751</v>
      </c>
      <c r="G336" s="451" t="s">
        <v>798</v>
      </c>
    </row>
    <row r="337" spans="6:7" x14ac:dyDescent="0.3">
      <c r="F337" s="450" t="s">
        <v>751</v>
      </c>
      <c r="G337" s="451" t="s">
        <v>799</v>
      </c>
    </row>
    <row r="338" spans="6:7" x14ac:dyDescent="0.3">
      <c r="F338" s="450" t="s">
        <v>751</v>
      </c>
      <c r="G338" s="451" t="s">
        <v>800</v>
      </c>
    </row>
    <row r="339" spans="6:7" x14ac:dyDescent="0.3">
      <c r="F339" s="450" t="s">
        <v>751</v>
      </c>
      <c r="G339" s="451" t="s">
        <v>801</v>
      </c>
    </row>
    <row r="340" spans="6:7" x14ac:dyDescent="0.3">
      <c r="F340" s="450" t="s">
        <v>802</v>
      </c>
      <c r="G340" s="451" t="s">
        <v>652</v>
      </c>
    </row>
    <row r="341" spans="6:7" x14ac:dyDescent="0.3">
      <c r="F341" s="450" t="s">
        <v>802</v>
      </c>
      <c r="G341" s="451" t="s">
        <v>653</v>
      </c>
    </row>
    <row r="342" spans="6:7" x14ac:dyDescent="0.3">
      <c r="F342" s="450" t="s">
        <v>802</v>
      </c>
      <c r="G342" s="451" t="s">
        <v>803</v>
      </c>
    </row>
    <row r="343" spans="6:7" x14ac:dyDescent="0.3">
      <c r="F343" s="450" t="s">
        <v>802</v>
      </c>
      <c r="G343" s="451" t="s">
        <v>804</v>
      </c>
    </row>
    <row r="344" spans="6:7" x14ac:dyDescent="0.3">
      <c r="F344" s="450" t="s">
        <v>802</v>
      </c>
      <c r="G344" s="451" t="s">
        <v>658</v>
      </c>
    </row>
    <row r="345" spans="6:7" x14ac:dyDescent="0.3">
      <c r="F345" s="450" t="s">
        <v>802</v>
      </c>
      <c r="G345" s="451" t="s">
        <v>805</v>
      </c>
    </row>
    <row r="346" spans="6:7" x14ac:dyDescent="0.3">
      <c r="F346" s="450" t="s">
        <v>802</v>
      </c>
      <c r="G346" s="451" t="s">
        <v>806</v>
      </c>
    </row>
    <row r="347" spans="6:7" x14ac:dyDescent="0.3">
      <c r="F347" s="450" t="s">
        <v>802</v>
      </c>
      <c r="G347" s="451" t="s">
        <v>762</v>
      </c>
    </row>
    <row r="348" spans="6:7" x14ac:dyDescent="0.3">
      <c r="F348" s="450" t="s">
        <v>802</v>
      </c>
      <c r="G348" s="451" t="s">
        <v>802</v>
      </c>
    </row>
    <row r="349" spans="6:7" x14ac:dyDescent="0.3">
      <c r="F349" s="450" t="s">
        <v>802</v>
      </c>
      <c r="G349" s="451" t="s">
        <v>662</v>
      </c>
    </row>
    <row r="350" spans="6:7" x14ac:dyDescent="0.3">
      <c r="F350" s="450" t="s">
        <v>802</v>
      </c>
      <c r="G350" s="451" t="s">
        <v>807</v>
      </c>
    </row>
    <row r="351" spans="6:7" x14ac:dyDescent="0.3">
      <c r="F351" s="450" t="s">
        <v>802</v>
      </c>
      <c r="G351" s="451" t="s">
        <v>808</v>
      </c>
    </row>
    <row r="352" spans="6:7" x14ac:dyDescent="0.3">
      <c r="F352" s="450" t="s">
        <v>802</v>
      </c>
      <c r="G352" s="451" t="s">
        <v>809</v>
      </c>
    </row>
    <row r="353" spans="6:7" x14ac:dyDescent="0.3">
      <c r="F353" s="450" t="s">
        <v>802</v>
      </c>
      <c r="G353" s="451" t="s">
        <v>671</v>
      </c>
    </row>
    <row r="354" spans="6:7" x14ac:dyDescent="0.3">
      <c r="F354" s="450" t="s">
        <v>802</v>
      </c>
      <c r="G354" s="451" t="s">
        <v>810</v>
      </c>
    </row>
    <row r="355" spans="6:7" x14ac:dyDescent="0.3">
      <c r="F355" s="450" t="s">
        <v>802</v>
      </c>
      <c r="G355" s="451" t="s">
        <v>811</v>
      </c>
    </row>
    <row r="356" spans="6:7" x14ac:dyDescent="0.3">
      <c r="F356" s="450" t="s">
        <v>802</v>
      </c>
      <c r="G356" s="451" t="s">
        <v>672</v>
      </c>
    </row>
    <row r="357" spans="6:7" x14ac:dyDescent="0.3">
      <c r="F357" s="450" t="s">
        <v>802</v>
      </c>
      <c r="G357" s="451" t="s">
        <v>786</v>
      </c>
    </row>
    <row r="358" spans="6:7" x14ac:dyDescent="0.3">
      <c r="F358" s="450" t="s">
        <v>802</v>
      </c>
      <c r="G358" s="451" t="s">
        <v>812</v>
      </c>
    </row>
    <row r="359" spans="6:7" x14ac:dyDescent="0.3">
      <c r="F359" s="450" t="s">
        <v>802</v>
      </c>
      <c r="G359" s="451" t="s">
        <v>788</v>
      </c>
    </row>
    <row r="360" spans="6:7" x14ac:dyDescent="0.3">
      <c r="F360" s="450" t="s">
        <v>802</v>
      </c>
      <c r="G360" s="451" t="s">
        <v>677</v>
      </c>
    </row>
    <row r="361" spans="6:7" x14ac:dyDescent="0.3">
      <c r="F361" s="450" t="s">
        <v>802</v>
      </c>
      <c r="G361" s="451" t="s">
        <v>679</v>
      </c>
    </row>
    <row r="362" spans="6:7" x14ac:dyDescent="0.3">
      <c r="F362" s="450" t="s">
        <v>802</v>
      </c>
      <c r="G362" s="451" t="s">
        <v>813</v>
      </c>
    </row>
    <row r="363" spans="6:7" x14ac:dyDescent="0.3">
      <c r="F363" s="450" t="s">
        <v>802</v>
      </c>
      <c r="G363" s="451" t="s">
        <v>814</v>
      </c>
    </row>
    <row r="364" spans="6:7" x14ac:dyDescent="0.3">
      <c r="F364" s="450" t="s">
        <v>802</v>
      </c>
      <c r="G364" s="451" t="s">
        <v>815</v>
      </c>
    </row>
    <row r="365" spans="6:7" x14ac:dyDescent="0.3">
      <c r="F365" s="450" t="s">
        <v>802</v>
      </c>
      <c r="G365" s="451" t="s">
        <v>816</v>
      </c>
    </row>
    <row r="366" spans="6:7" x14ac:dyDescent="0.3">
      <c r="F366" s="450" t="s">
        <v>802</v>
      </c>
      <c r="G366" s="451" t="s">
        <v>817</v>
      </c>
    </row>
    <row r="367" spans="6:7" x14ac:dyDescent="0.3">
      <c r="F367" s="450" t="s">
        <v>802</v>
      </c>
      <c r="G367" s="451" t="s">
        <v>681</v>
      </c>
    </row>
    <row r="368" spans="6:7" x14ac:dyDescent="0.3">
      <c r="F368" s="450" t="s">
        <v>802</v>
      </c>
      <c r="G368" s="451" t="s">
        <v>818</v>
      </c>
    </row>
    <row r="369" spans="6:7" x14ac:dyDescent="0.3">
      <c r="F369" s="450" t="s">
        <v>802</v>
      </c>
      <c r="G369" s="451" t="s">
        <v>819</v>
      </c>
    </row>
    <row r="370" spans="6:7" x14ac:dyDescent="0.3">
      <c r="F370" s="450" t="s">
        <v>820</v>
      </c>
      <c r="G370" s="451" t="s">
        <v>821</v>
      </c>
    </row>
    <row r="371" spans="6:7" x14ac:dyDescent="0.3">
      <c r="F371" s="450" t="s">
        <v>820</v>
      </c>
      <c r="G371" s="451" t="s">
        <v>691</v>
      </c>
    </row>
    <row r="372" spans="6:7" x14ac:dyDescent="0.3">
      <c r="F372" s="450" t="s">
        <v>820</v>
      </c>
      <c r="G372" s="451" t="s">
        <v>822</v>
      </c>
    </row>
    <row r="373" spans="6:7" x14ac:dyDescent="0.3">
      <c r="F373" s="450" t="s">
        <v>820</v>
      </c>
      <c r="G373" s="451" t="s">
        <v>823</v>
      </c>
    </row>
    <row r="374" spans="6:7" x14ac:dyDescent="0.3">
      <c r="F374" s="450" t="s">
        <v>820</v>
      </c>
      <c r="G374" s="451" t="s">
        <v>824</v>
      </c>
    </row>
    <row r="375" spans="6:7" x14ac:dyDescent="0.3">
      <c r="F375" s="450" t="s">
        <v>820</v>
      </c>
      <c r="G375" s="451" t="s">
        <v>825</v>
      </c>
    </row>
    <row r="376" spans="6:7" x14ac:dyDescent="0.3">
      <c r="F376" s="450" t="s">
        <v>820</v>
      </c>
      <c r="G376" s="451" t="s">
        <v>826</v>
      </c>
    </row>
    <row r="377" spans="6:7" x14ac:dyDescent="0.3">
      <c r="F377" s="450" t="s">
        <v>820</v>
      </c>
      <c r="G377" s="451" t="s">
        <v>692</v>
      </c>
    </row>
    <row r="378" spans="6:7" x14ac:dyDescent="0.3">
      <c r="F378" s="450" t="s">
        <v>820</v>
      </c>
      <c r="G378" s="451" t="s">
        <v>827</v>
      </c>
    </row>
    <row r="379" spans="6:7" x14ac:dyDescent="0.3">
      <c r="F379" s="450" t="s">
        <v>820</v>
      </c>
      <c r="G379" s="451" t="s">
        <v>828</v>
      </c>
    </row>
    <row r="380" spans="6:7" x14ac:dyDescent="0.3">
      <c r="F380" s="450" t="s">
        <v>820</v>
      </c>
      <c r="G380" s="451" t="s">
        <v>829</v>
      </c>
    </row>
    <row r="381" spans="6:7" x14ac:dyDescent="0.3">
      <c r="F381" s="450" t="s">
        <v>820</v>
      </c>
      <c r="G381" s="451" t="s">
        <v>830</v>
      </c>
    </row>
    <row r="382" spans="6:7" x14ac:dyDescent="0.3">
      <c r="F382" s="450" t="s">
        <v>820</v>
      </c>
      <c r="G382" s="451" t="s">
        <v>831</v>
      </c>
    </row>
    <row r="383" spans="6:7" x14ac:dyDescent="0.3">
      <c r="F383" s="450" t="s">
        <v>820</v>
      </c>
      <c r="G383" s="451" t="s">
        <v>657</v>
      </c>
    </row>
    <row r="384" spans="6:7" x14ac:dyDescent="0.3">
      <c r="F384" s="450" t="s">
        <v>820</v>
      </c>
      <c r="G384" s="451" t="s">
        <v>832</v>
      </c>
    </row>
    <row r="385" spans="6:7" x14ac:dyDescent="0.3">
      <c r="F385" s="450" t="s">
        <v>820</v>
      </c>
      <c r="G385" s="451" t="s">
        <v>833</v>
      </c>
    </row>
    <row r="386" spans="6:7" x14ac:dyDescent="0.3">
      <c r="F386" s="450" t="s">
        <v>820</v>
      </c>
      <c r="G386" s="451" t="s">
        <v>834</v>
      </c>
    </row>
    <row r="387" spans="6:7" x14ac:dyDescent="0.3">
      <c r="F387" s="450" t="s">
        <v>820</v>
      </c>
      <c r="G387" s="451" t="s">
        <v>835</v>
      </c>
    </row>
    <row r="388" spans="6:7" x14ac:dyDescent="0.3">
      <c r="F388" s="450" t="s">
        <v>820</v>
      </c>
      <c r="G388" s="451" t="s">
        <v>836</v>
      </c>
    </row>
    <row r="389" spans="6:7" x14ac:dyDescent="0.3">
      <c r="F389" s="450" t="s">
        <v>820</v>
      </c>
      <c r="G389" s="451" t="s">
        <v>837</v>
      </c>
    </row>
    <row r="390" spans="6:7" x14ac:dyDescent="0.3">
      <c r="F390" s="450" t="s">
        <v>820</v>
      </c>
      <c r="G390" s="451" t="s">
        <v>838</v>
      </c>
    </row>
    <row r="391" spans="6:7" x14ac:dyDescent="0.3">
      <c r="F391" s="450" t="s">
        <v>820</v>
      </c>
      <c r="G391" s="451" t="s">
        <v>820</v>
      </c>
    </row>
    <row r="392" spans="6:7" x14ac:dyDescent="0.3">
      <c r="F392" s="450" t="s">
        <v>820</v>
      </c>
      <c r="G392" s="451" t="s">
        <v>661</v>
      </c>
    </row>
    <row r="393" spans="6:7" x14ac:dyDescent="0.3">
      <c r="F393" s="450" t="s">
        <v>820</v>
      </c>
      <c r="G393" s="451" t="s">
        <v>839</v>
      </c>
    </row>
    <row r="394" spans="6:7" x14ac:dyDescent="0.3">
      <c r="F394" s="450" t="s">
        <v>820</v>
      </c>
      <c r="G394" s="451" t="s">
        <v>840</v>
      </c>
    </row>
    <row r="395" spans="6:7" x14ac:dyDescent="0.3">
      <c r="F395" s="450" t="s">
        <v>820</v>
      </c>
      <c r="G395" s="451" t="s">
        <v>841</v>
      </c>
    </row>
    <row r="396" spans="6:7" x14ac:dyDescent="0.3">
      <c r="F396" s="450" t="s">
        <v>820</v>
      </c>
      <c r="G396" s="451" t="s">
        <v>699</v>
      </c>
    </row>
    <row r="397" spans="6:7" x14ac:dyDescent="0.3">
      <c r="F397" s="450" t="s">
        <v>820</v>
      </c>
      <c r="G397" s="451" t="s">
        <v>842</v>
      </c>
    </row>
    <row r="398" spans="6:7" x14ac:dyDescent="0.3">
      <c r="F398" s="450" t="s">
        <v>820</v>
      </c>
      <c r="G398" s="451" t="s">
        <v>843</v>
      </c>
    </row>
    <row r="399" spans="6:7" x14ac:dyDescent="0.3">
      <c r="F399" s="450" t="s">
        <v>820</v>
      </c>
      <c r="G399" s="451" t="s">
        <v>844</v>
      </c>
    </row>
    <row r="400" spans="6:7" x14ac:dyDescent="0.3">
      <c r="F400" s="450" t="s">
        <v>820</v>
      </c>
      <c r="G400" s="451" t="s">
        <v>845</v>
      </c>
    </row>
    <row r="401" spans="6:7" x14ac:dyDescent="0.3">
      <c r="F401" s="450" t="s">
        <v>820</v>
      </c>
      <c r="G401" s="451" t="s">
        <v>846</v>
      </c>
    </row>
    <row r="402" spans="6:7" x14ac:dyDescent="0.3">
      <c r="F402" s="450" t="s">
        <v>820</v>
      </c>
      <c r="G402" s="451" t="s">
        <v>847</v>
      </c>
    </row>
    <row r="403" spans="6:7" x14ac:dyDescent="0.3">
      <c r="F403" s="450" t="s">
        <v>820</v>
      </c>
      <c r="G403" s="451" t="s">
        <v>848</v>
      </c>
    </row>
    <row r="404" spans="6:7" x14ac:dyDescent="0.3">
      <c r="F404" s="450" t="s">
        <v>820</v>
      </c>
      <c r="G404" s="451" t="s">
        <v>849</v>
      </c>
    </row>
    <row r="405" spans="6:7" x14ac:dyDescent="0.3">
      <c r="F405" s="450" t="s">
        <v>820</v>
      </c>
      <c r="G405" s="451" t="s">
        <v>666</v>
      </c>
    </row>
    <row r="406" spans="6:7" x14ac:dyDescent="0.3">
      <c r="F406" s="450" t="s">
        <v>820</v>
      </c>
      <c r="G406" s="451" t="s">
        <v>850</v>
      </c>
    </row>
    <row r="407" spans="6:7" x14ac:dyDescent="0.3">
      <c r="F407" s="450" t="s">
        <v>820</v>
      </c>
      <c r="G407" s="451" t="s">
        <v>851</v>
      </c>
    </row>
    <row r="408" spans="6:7" x14ac:dyDescent="0.3">
      <c r="F408" s="450" t="s">
        <v>820</v>
      </c>
      <c r="G408" s="451" t="s">
        <v>852</v>
      </c>
    </row>
    <row r="409" spans="6:7" x14ac:dyDescent="0.3">
      <c r="F409" s="450" t="s">
        <v>820</v>
      </c>
      <c r="G409" s="451" t="s">
        <v>853</v>
      </c>
    </row>
    <row r="410" spans="6:7" x14ac:dyDescent="0.3">
      <c r="F410" s="450" t="s">
        <v>820</v>
      </c>
      <c r="G410" s="451" t="s">
        <v>854</v>
      </c>
    </row>
    <row r="411" spans="6:7" x14ac:dyDescent="0.3">
      <c r="F411" s="450" t="s">
        <v>820</v>
      </c>
      <c r="G411" s="451" t="s">
        <v>855</v>
      </c>
    </row>
    <row r="412" spans="6:7" x14ac:dyDescent="0.3">
      <c r="F412" s="450" t="s">
        <v>820</v>
      </c>
      <c r="G412" s="451" t="s">
        <v>856</v>
      </c>
    </row>
    <row r="413" spans="6:7" x14ac:dyDescent="0.3">
      <c r="F413" s="450" t="s">
        <v>820</v>
      </c>
      <c r="G413" s="451" t="s">
        <v>857</v>
      </c>
    </row>
    <row r="414" spans="6:7" x14ac:dyDescent="0.3">
      <c r="F414" s="450" t="s">
        <v>820</v>
      </c>
      <c r="G414" s="451" t="s">
        <v>858</v>
      </c>
    </row>
    <row r="415" spans="6:7" x14ac:dyDescent="0.3">
      <c r="F415" s="450" t="s">
        <v>820</v>
      </c>
      <c r="G415" s="451" t="s">
        <v>859</v>
      </c>
    </row>
    <row r="416" spans="6:7" x14ac:dyDescent="0.3">
      <c r="F416" s="450" t="s">
        <v>820</v>
      </c>
      <c r="G416" s="451" t="s">
        <v>860</v>
      </c>
    </row>
    <row r="417" spans="6:7" x14ac:dyDescent="0.3">
      <c r="F417" s="450" t="s">
        <v>820</v>
      </c>
      <c r="G417" s="451" t="s">
        <v>810</v>
      </c>
    </row>
    <row r="418" spans="6:7" x14ac:dyDescent="0.3">
      <c r="F418" s="450" t="s">
        <v>820</v>
      </c>
      <c r="G418" s="451" t="s">
        <v>861</v>
      </c>
    </row>
    <row r="419" spans="6:7" x14ac:dyDescent="0.3">
      <c r="F419" s="450" t="s">
        <v>820</v>
      </c>
      <c r="G419" s="451" t="s">
        <v>862</v>
      </c>
    </row>
    <row r="420" spans="6:7" x14ac:dyDescent="0.3">
      <c r="F420" s="450" t="s">
        <v>820</v>
      </c>
      <c r="G420" s="451" t="s">
        <v>863</v>
      </c>
    </row>
    <row r="421" spans="6:7" x14ac:dyDescent="0.3">
      <c r="F421" s="450" t="s">
        <v>820</v>
      </c>
      <c r="G421" s="451" t="s">
        <v>864</v>
      </c>
    </row>
    <row r="422" spans="6:7" x14ac:dyDescent="0.3">
      <c r="F422" s="450" t="s">
        <v>820</v>
      </c>
      <c r="G422" s="451" t="s">
        <v>865</v>
      </c>
    </row>
    <row r="423" spans="6:7" x14ac:dyDescent="0.3">
      <c r="F423" s="450" t="s">
        <v>820</v>
      </c>
      <c r="G423" s="451" t="s">
        <v>866</v>
      </c>
    </row>
    <row r="424" spans="6:7" x14ac:dyDescent="0.3">
      <c r="F424" s="450" t="s">
        <v>820</v>
      </c>
      <c r="G424" s="451" t="s">
        <v>867</v>
      </c>
    </row>
    <row r="425" spans="6:7" x14ac:dyDescent="0.3">
      <c r="F425" s="450" t="s">
        <v>820</v>
      </c>
      <c r="G425" s="451" t="s">
        <v>868</v>
      </c>
    </row>
    <row r="426" spans="6:7" x14ac:dyDescent="0.3">
      <c r="F426" s="450" t="s">
        <v>820</v>
      </c>
      <c r="G426" s="451" t="s">
        <v>869</v>
      </c>
    </row>
    <row r="427" spans="6:7" x14ac:dyDescent="0.3">
      <c r="F427" s="450" t="s">
        <v>820</v>
      </c>
      <c r="G427" s="451" t="s">
        <v>870</v>
      </c>
    </row>
    <row r="428" spans="6:7" x14ac:dyDescent="0.3">
      <c r="F428" s="450" t="s">
        <v>820</v>
      </c>
      <c r="G428" s="451" t="s">
        <v>871</v>
      </c>
    </row>
    <row r="429" spans="6:7" x14ac:dyDescent="0.3">
      <c r="F429" s="450" t="s">
        <v>820</v>
      </c>
      <c r="G429" s="451" t="s">
        <v>872</v>
      </c>
    </row>
    <row r="430" spans="6:7" x14ac:dyDescent="0.3">
      <c r="F430" s="450" t="s">
        <v>820</v>
      </c>
      <c r="G430" s="451" t="s">
        <v>873</v>
      </c>
    </row>
    <row r="431" spans="6:7" x14ac:dyDescent="0.3">
      <c r="F431" s="450" t="s">
        <v>820</v>
      </c>
      <c r="G431" s="451" t="s">
        <v>874</v>
      </c>
    </row>
    <row r="432" spans="6:7" x14ac:dyDescent="0.3">
      <c r="F432" s="450" t="s">
        <v>820</v>
      </c>
      <c r="G432" s="451" t="s">
        <v>875</v>
      </c>
    </row>
    <row r="433" spans="6:7" x14ac:dyDescent="0.3">
      <c r="F433" s="450" t="s">
        <v>820</v>
      </c>
      <c r="G433" s="451" t="s">
        <v>876</v>
      </c>
    </row>
    <row r="434" spans="6:7" x14ac:dyDescent="0.3">
      <c r="F434" s="450" t="s">
        <v>820</v>
      </c>
      <c r="G434" s="451" t="s">
        <v>877</v>
      </c>
    </row>
    <row r="435" spans="6:7" x14ac:dyDescent="0.3">
      <c r="F435" s="450" t="s">
        <v>820</v>
      </c>
      <c r="G435" s="451" t="s">
        <v>714</v>
      </c>
    </row>
    <row r="436" spans="6:7" x14ac:dyDescent="0.3">
      <c r="F436" s="450" t="s">
        <v>820</v>
      </c>
      <c r="G436" s="451" t="s">
        <v>878</v>
      </c>
    </row>
    <row r="437" spans="6:7" x14ac:dyDescent="0.3">
      <c r="F437" s="450" t="s">
        <v>820</v>
      </c>
      <c r="G437" s="451" t="s">
        <v>879</v>
      </c>
    </row>
    <row r="438" spans="6:7" x14ac:dyDescent="0.3">
      <c r="F438" s="450" t="s">
        <v>820</v>
      </c>
      <c r="G438" s="451" t="s">
        <v>682</v>
      </c>
    </row>
    <row r="439" spans="6:7" x14ac:dyDescent="0.3">
      <c r="F439" s="450" t="s">
        <v>820</v>
      </c>
      <c r="G439" s="451" t="s">
        <v>880</v>
      </c>
    </row>
    <row r="440" spans="6:7" x14ac:dyDescent="0.3">
      <c r="F440" s="450" t="s">
        <v>820</v>
      </c>
      <c r="G440" s="451" t="s">
        <v>685</v>
      </c>
    </row>
    <row r="441" spans="6:7" x14ac:dyDescent="0.3">
      <c r="F441" s="450" t="s">
        <v>820</v>
      </c>
      <c r="G441" s="451" t="s">
        <v>881</v>
      </c>
    </row>
    <row r="442" spans="6:7" x14ac:dyDescent="0.3">
      <c r="F442" s="450" t="s">
        <v>820</v>
      </c>
      <c r="G442" s="451" t="s">
        <v>717</v>
      </c>
    </row>
    <row r="443" spans="6:7" x14ac:dyDescent="0.3">
      <c r="F443" s="450" t="s">
        <v>820</v>
      </c>
      <c r="G443" s="451" t="s">
        <v>882</v>
      </c>
    </row>
    <row r="444" spans="6:7" x14ac:dyDescent="0.3">
      <c r="F444" s="450" t="s">
        <v>820</v>
      </c>
      <c r="G444" s="451" t="s">
        <v>883</v>
      </c>
    </row>
    <row r="445" spans="6:7" x14ac:dyDescent="0.3">
      <c r="F445" s="450" t="s">
        <v>820</v>
      </c>
      <c r="G445" s="451" t="s">
        <v>884</v>
      </c>
    </row>
    <row r="446" spans="6:7" x14ac:dyDescent="0.3">
      <c r="F446" s="450" t="s">
        <v>734</v>
      </c>
      <c r="G446" s="451" t="s">
        <v>885</v>
      </c>
    </row>
    <row r="447" spans="6:7" x14ac:dyDescent="0.3">
      <c r="F447" s="450" t="s">
        <v>734</v>
      </c>
      <c r="G447" s="451" t="s">
        <v>654</v>
      </c>
    </row>
    <row r="448" spans="6:7" x14ac:dyDescent="0.3">
      <c r="F448" s="450" t="s">
        <v>734</v>
      </c>
      <c r="G448" s="451" t="s">
        <v>693</v>
      </c>
    </row>
    <row r="449" spans="6:7" x14ac:dyDescent="0.3">
      <c r="F449" s="450" t="s">
        <v>734</v>
      </c>
      <c r="G449" s="451" t="s">
        <v>828</v>
      </c>
    </row>
    <row r="450" spans="6:7" x14ac:dyDescent="0.3">
      <c r="F450" s="450" t="s">
        <v>734</v>
      </c>
      <c r="G450" s="451" t="s">
        <v>694</v>
      </c>
    </row>
    <row r="451" spans="6:7" x14ac:dyDescent="0.3">
      <c r="F451" s="450" t="s">
        <v>734</v>
      </c>
      <c r="G451" s="451" t="s">
        <v>729</v>
      </c>
    </row>
    <row r="452" spans="6:7" x14ac:dyDescent="0.3">
      <c r="F452" s="450" t="s">
        <v>734</v>
      </c>
      <c r="G452" s="451" t="s">
        <v>698</v>
      </c>
    </row>
    <row r="453" spans="6:7" x14ac:dyDescent="0.3">
      <c r="F453" s="450" t="s">
        <v>734</v>
      </c>
      <c r="G453" s="451" t="s">
        <v>886</v>
      </c>
    </row>
    <row r="454" spans="6:7" x14ac:dyDescent="0.3">
      <c r="F454" s="450" t="s">
        <v>734</v>
      </c>
      <c r="G454" s="451" t="s">
        <v>843</v>
      </c>
    </row>
    <row r="455" spans="6:7" x14ac:dyDescent="0.3">
      <c r="F455" s="450" t="s">
        <v>734</v>
      </c>
      <c r="G455" s="451" t="s">
        <v>701</v>
      </c>
    </row>
    <row r="456" spans="6:7" x14ac:dyDescent="0.3">
      <c r="F456" s="450" t="s">
        <v>734</v>
      </c>
      <c r="G456" s="451" t="s">
        <v>666</v>
      </c>
    </row>
    <row r="457" spans="6:7" x14ac:dyDescent="0.3">
      <c r="F457" s="450" t="s">
        <v>734</v>
      </c>
      <c r="G457" s="451" t="s">
        <v>734</v>
      </c>
    </row>
    <row r="458" spans="6:7" x14ac:dyDescent="0.3">
      <c r="F458" s="450" t="s">
        <v>734</v>
      </c>
      <c r="G458" s="451" t="s">
        <v>735</v>
      </c>
    </row>
    <row r="459" spans="6:7" x14ac:dyDescent="0.3">
      <c r="F459" s="450" t="s">
        <v>734</v>
      </c>
      <c r="G459" s="451" t="s">
        <v>668</v>
      </c>
    </row>
    <row r="460" spans="6:7" x14ac:dyDescent="0.3">
      <c r="F460" s="450" t="s">
        <v>734</v>
      </c>
      <c r="G460" s="451" t="s">
        <v>852</v>
      </c>
    </row>
    <row r="461" spans="6:7" x14ac:dyDescent="0.3">
      <c r="F461" s="450" t="s">
        <v>734</v>
      </c>
      <c r="G461" s="451" t="s">
        <v>703</v>
      </c>
    </row>
    <row r="462" spans="6:7" x14ac:dyDescent="0.3">
      <c r="F462" s="450" t="s">
        <v>734</v>
      </c>
      <c r="G462" s="451" t="s">
        <v>887</v>
      </c>
    </row>
    <row r="463" spans="6:7" x14ac:dyDescent="0.3">
      <c r="F463" s="450" t="s">
        <v>734</v>
      </c>
      <c r="G463" s="451" t="s">
        <v>670</v>
      </c>
    </row>
    <row r="464" spans="6:7" x14ac:dyDescent="0.3">
      <c r="F464" s="450" t="s">
        <v>734</v>
      </c>
      <c r="G464" s="451" t="s">
        <v>888</v>
      </c>
    </row>
    <row r="465" spans="6:7" x14ac:dyDescent="0.3">
      <c r="F465" s="450" t="s">
        <v>734</v>
      </c>
      <c r="G465" s="451" t="s">
        <v>707</v>
      </c>
    </row>
    <row r="466" spans="6:7" x14ac:dyDescent="0.3">
      <c r="F466" s="450" t="s">
        <v>734</v>
      </c>
      <c r="G466" s="451" t="s">
        <v>709</v>
      </c>
    </row>
    <row r="467" spans="6:7" x14ac:dyDescent="0.3">
      <c r="F467" s="450" t="s">
        <v>734</v>
      </c>
      <c r="G467" s="451" t="s">
        <v>740</v>
      </c>
    </row>
    <row r="468" spans="6:7" x14ac:dyDescent="0.3">
      <c r="F468" s="450" t="s">
        <v>734</v>
      </c>
      <c r="G468" s="451" t="s">
        <v>710</v>
      </c>
    </row>
    <row r="469" spans="6:7" x14ac:dyDescent="0.3">
      <c r="F469" s="450" t="s">
        <v>734</v>
      </c>
      <c r="G469" s="451" t="s">
        <v>678</v>
      </c>
    </row>
    <row r="470" spans="6:7" x14ac:dyDescent="0.3">
      <c r="F470" s="450" t="s">
        <v>734</v>
      </c>
      <c r="G470" s="451" t="s">
        <v>714</v>
      </c>
    </row>
    <row r="471" spans="6:7" x14ac:dyDescent="0.3">
      <c r="F471" s="450" t="s">
        <v>734</v>
      </c>
      <c r="G471" s="451" t="s">
        <v>889</v>
      </c>
    </row>
    <row r="472" spans="6:7" x14ac:dyDescent="0.3">
      <c r="F472" s="450" t="s">
        <v>734</v>
      </c>
      <c r="G472" s="451" t="s">
        <v>683</v>
      </c>
    </row>
    <row r="473" spans="6:7" x14ac:dyDescent="0.3">
      <c r="F473" s="450" t="s">
        <v>734</v>
      </c>
      <c r="G473" s="451" t="s">
        <v>685</v>
      </c>
    </row>
    <row r="474" spans="6:7" x14ac:dyDescent="0.3">
      <c r="F474" s="450" t="s">
        <v>890</v>
      </c>
      <c r="G474" s="451" t="s">
        <v>891</v>
      </c>
    </row>
    <row r="475" spans="6:7" x14ac:dyDescent="0.3">
      <c r="F475" s="450" t="s">
        <v>890</v>
      </c>
      <c r="G475" s="451" t="s">
        <v>892</v>
      </c>
    </row>
    <row r="476" spans="6:7" x14ac:dyDescent="0.3">
      <c r="F476" s="450" t="s">
        <v>890</v>
      </c>
      <c r="G476" s="451" t="s">
        <v>893</v>
      </c>
    </row>
    <row r="477" spans="6:7" x14ac:dyDescent="0.3">
      <c r="F477" s="450" t="s">
        <v>890</v>
      </c>
      <c r="G477" s="451" t="s">
        <v>894</v>
      </c>
    </row>
    <row r="478" spans="6:7" x14ac:dyDescent="0.3">
      <c r="F478" s="450" t="s">
        <v>890</v>
      </c>
      <c r="G478" s="451" t="s">
        <v>727</v>
      </c>
    </row>
    <row r="479" spans="6:7" x14ac:dyDescent="0.3">
      <c r="F479" s="450" t="s">
        <v>890</v>
      </c>
      <c r="G479" s="451" t="s">
        <v>895</v>
      </c>
    </row>
    <row r="480" spans="6:7" x14ac:dyDescent="0.3">
      <c r="F480" s="450" t="s">
        <v>890</v>
      </c>
      <c r="G480" s="451" t="s">
        <v>896</v>
      </c>
    </row>
    <row r="481" spans="6:7" x14ac:dyDescent="0.3">
      <c r="F481" s="450" t="s">
        <v>890</v>
      </c>
      <c r="G481" s="451" t="s">
        <v>729</v>
      </c>
    </row>
    <row r="482" spans="6:7" x14ac:dyDescent="0.3">
      <c r="F482" s="450" t="s">
        <v>890</v>
      </c>
      <c r="G482" s="451" t="s">
        <v>897</v>
      </c>
    </row>
    <row r="483" spans="6:7" x14ac:dyDescent="0.3">
      <c r="F483" s="450" t="s">
        <v>890</v>
      </c>
      <c r="G483" s="451" t="s">
        <v>898</v>
      </c>
    </row>
    <row r="484" spans="6:7" x14ac:dyDescent="0.3">
      <c r="F484" s="450" t="s">
        <v>890</v>
      </c>
      <c r="G484" s="451" t="s">
        <v>698</v>
      </c>
    </row>
    <row r="485" spans="6:7" x14ac:dyDescent="0.3">
      <c r="F485" s="450" t="s">
        <v>890</v>
      </c>
      <c r="G485" s="451" t="s">
        <v>899</v>
      </c>
    </row>
    <row r="486" spans="6:7" x14ac:dyDescent="0.3">
      <c r="F486" s="450" t="s">
        <v>890</v>
      </c>
      <c r="G486" s="451" t="s">
        <v>900</v>
      </c>
    </row>
    <row r="487" spans="6:7" x14ac:dyDescent="0.3">
      <c r="F487" s="450" t="s">
        <v>890</v>
      </c>
      <c r="G487" s="451" t="s">
        <v>901</v>
      </c>
    </row>
    <row r="488" spans="6:7" x14ac:dyDescent="0.3">
      <c r="F488" s="450" t="s">
        <v>890</v>
      </c>
      <c r="G488" s="451" t="s">
        <v>902</v>
      </c>
    </row>
    <row r="489" spans="6:7" x14ac:dyDescent="0.3">
      <c r="F489" s="450" t="s">
        <v>890</v>
      </c>
      <c r="G489" s="451" t="s">
        <v>903</v>
      </c>
    </row>
    <row r="490" spans="6:7" x14ac:dyDescent="0.3">
      <c r="F490" s="450" t="s">
        <v>890</v>
      </c>
      <c r="G490" s="451" t="s">
        <v>738</v>
      </c>
    </row>
    <row r="491" spans="6:7" x14ac:dyDescent="0.3">
      <c r="F491" s="450" t="s">
        <v>890</v>
      </c>
      <c r="G491" s="451" t="s">
        <v>904</v>
      </c>
    </row>
    <row r="492" spans="6:7" x14ac:dyDescent="0.3">
      <c r="F492" s="450" t="s">
        <v>890</v>
      </c>
      <c r="G492" s="451" t="s">
        <v>905</v>
      </c>
    </row>
    <row r="493" spans="6:7" x14ac:dyDescent="0.3">
      <c r="F493" s="450" t="s">
        <v>890</v>
      </c>
      <c r="G493" s="451" t="s">
        <v>906</v>
      </c>
    </row>
    <row r="494" spans="6:7" x14ac:dyDescent="0.3">
      <c r="F494" s="450" t="s">
        <v>890</v>
      </c>
      <c r="G494" s="451" t="s">
        <v>740</v>
      </c>
    </row>
    <row r="495" spans="6:7" x14ac:dyDescent="0.3">
      <c r="F495" s="450" t="s">
        <v>890</v>
      </c>
      <c r="G495" s="451" t="s">
        <v>643</v>
      </c>
    </row>
    <row r="496" spans="6:7" x14ac:dyDescent="0.3">
      <c r="F496" s="450" t="s">
        <v>890</v>
      </c>
      <c r="G496" s="451" t="s">
        <v>907</v>
      </c>
    </row>
    <row r="497" spans="6:7" x14ac:dyDescent="0.3">
      <c r="F497" s="450" t="s">
        <v>890</v>
      </c>
      <c r="G497" s="451" t="s">
        <v>908</v>
      </c>
    </row>
    <row r="498" spans="6:7" x14ac:dyDescent="0.3">
      <c r="F498" s="450" t="s">
        <v>890</v>
      </c>
      <c r="G498" s="451" t="s">
        <v>647</v>
      </c>
    </row>
    <row r="499" spans="6:7" x14ac:dyDescent="0.3">
      <c r="F499" s="450" t="s">
        <v>890</v>
      </c>
      <c r="G499" s="451" t="s">
        <v>909</v>
      </c>
    </row>
    <row r="500" spans="6:7" x14ac:dyDescent="0.3">
      <c r="F500" s="450" t="s">
        <v>890</v>
      </c>
      <c r="G500" s="451" t="s">
        <v>718</v>
      </c>
    </row>
    <row r="501" spans="6:7" x14ac:dyDescent="0.3">
      <c r="F501" s="450" t="s">
        <v>890</v>
      </c>
      <c r="G501" s="451" t="s">
        <v>750</v>
      </c>
    </row>
    <row r="502" spans="6:7" x14ac:dyDescent="0.3">
      <c r="F502" s="450" t="s">
        <v>910</v>
      </c>
      <c r="G502" s="451" t="s">
        <v>911</v>
      </c>
    </row>
    <row r="503" spans="6:7" x14ac:dyDescent="0.3">
      <c r="F503" s="450" t="s">
        <v>910</v>
      </c>
      <c r="G503" s="451" t="s">
        <v>912</v>
      </c>
    </row>
    <row r="504" spans="6:7" x14ac:dyDescent="0.3">
      <c r="F504" s="450" t="s">
        <v>910</v>
      </c>
      <c r="G504" s="451" t="s">
        <v>913</v>
      </c>
    </row>
    <row r="505" spans="6:7" x14ac:dyDescent="0.3">
      <c r="F505" s="450" t="s">
        <v>910</v>
      </c>
      <c r="G505" s="451" t="s">
        <v>914</v>
      </c>
    </row>
    <row r="506" spans="6:7" x14ac:dyDescent="0.3">
      <c r="F506" s="450" t="s">
        <v>910</v>
      </c>
      <c r="G506" s="451" t="s">
        <v>915</v>
      </c>
    </row>
    <row r="507" spans="6:7" x14ac:dyDescent="0.3">
      <c r="F507" s="450" t="s">
        <v>910</v>
      </c>
      <c r="G507" s="451" t="s">
        <v>916</v>
      </c>
    </row>
    <row r="508" spans="6:7" x14ac:dyDescent="0.3">
      <c r="F508" s="450" t="s">
        <v>910</v>
      </c>
      <c r="G508" s="451" t="s">
        <v>917</v>
      </c>
    </row>
    <row r="509" spans="6:7" x14ac:dyDescent="0.3">
      <c r="F509" s="450" t="s">
        <v>910</v>
      </c>
      <c r="G509" s="451" t="s">
        <v>918</v>
      </c>
    </row>
    <row r="510" spans="6:7" x14ac:dyDescent="0.3">
      <c r="F510" s="450" t="s">
        <v>910</v>
      </c>
      <c r="G510" s="451" t="s">
        <v>762</v>
      </c>
    </row>
    <row r="511" spans="6:7" x14ac:dyDescent="0.3">
      <c r="F511" s="450" t="s">
        <v>910</v>
      </c>
      <c r="G511" s="451" t="s">
        <v>919</v>
      </c>
    </row>
    <row r="512" spans="6:7" x14ac:dyDescent="0.3">
      <c r="F512" s="450" t="s">
        <v>910</v>
      </c>
      <c r="G512" s="451" t="s">
        <v>920</v>
      </c>
    </row>
    <row r="513" spans="6:7" x14ac:dyDescent="0.3">
      <c r="F513" s="450" t="s">
        <v>910</v>
      </c>
      <c r="G513" s="451" t="s">
        <v>662</v>
      </c>
    </row>
    <row r="514" spans="6:7" x14ac:dyDescent="0.3">
      <c r="F514" s="450" t="s">
        <v>910</v>
      </c>
      <c r="G514" s="451" t="s">
        <v>921</v>
      </c>
    </row>
    <row r="515" spans="6:7" x14ac:dyDescent="0.3">
      <c r="F515" s="450" t="s">
        <v>910</v>
      </c>
      <c r="G515" s="451" t="s">
        <v>772</v>
      </c>
    </row>
    <row r="516" spans="6:7" x14ac:dyDescent="0.3">
      <c r="F516" s="450" t="s">
        <v>910</v>
      </c>
      <c r="G516" s="451" t="s">
        <v>922</v>
      </c>
    </row>
    <row r="517" spans="6:7" x14ac:dyDescent="0.3">
      <c r="F517" s="450" t="s">
        <v>910</v>
      </c>
      <c r="G517" s="451" t="s">
        <v>923</v>
      </c>
    </row>
    <row r="518" spans="6:7" x14ac:dyDescent="0.3">
      <c r="F518" s="450" t="s">
        <v>910</v>
      </c>
      <c r="G518" s="451" t="s">
        <v>807</v>
      </c>
    </row>
    <row r="519" spans="6:7" x14ac:dyDescent="0.3">
      <c r="F519" s="450" t="s">
        <v>910</v>
      </c>
      <c r="G519" s="451" t="s">
        <v>924</v>
      </c>
    </row>
    <row r="520" spans="6:7" x14ac:dyDescent="0.3">
      <c r="F520" s="450" t="s">
        <v>910</v>
      </c>
      <c r="G520" s="451" t="s">
        <v>667</v>
      </c>
    </row>
    <row r="521" spans="6:7" x14ac:dyDescent="0.3">
      <c r="F521" s="450" t="s">
        <v>910</v>
      </c>
      <c r="G521" s="451" t="s">
        <v>925</v>
      </c>
    </row>
    <row r="522" spans="6:7" x14ac:dyDescent="0.3">
      <c r="F522" s="450" t="s">
        <v>910</v>
      </c>
      <c r="G522" s="451" t="s">
        <v>926</v>
      </c>
    </row>
    <row r="523" spans="6:7" x14ac:dyDescent="0.3">
      <c r="F523" s="450" t="s">
        <v>910</v>
      </c>
      <c r="G523" s="451" t="s">
        <v>809</v>
      </c>
    </row>
    <row r="524" spans="6:7" x14ac:dyDescent="0.3">
      <c r="F524" s="450" t="s">
        <v>910</v>
      </c>
      <c r="G524" s="451" t="s">
        <v>927</v>
      </c>
    </row>
    <row r="525" spans="6:7" x14ac:dyDescent="0.3">
      <c r="F525" s="450" t="s">
        <v>910</v>
      </c>
      <c r="G525" s="451" t="s">
        <v>784</v>
      </c>
    </row>
    <row r="526" spans="6:7" x14ac:dyDescent="0.3">
      <c r="F526" s="450" t="s">
        <v>910</v>
      </c>
      <c r="G526" s="451" t="s">
        <v>928</v>
      </c>
    </row>
    <row r="527" spans="6:7" x14ac:dyDescent="0.3">
      <c r="F527" s="450" t="s">
        <v>910</v>
      </c>
      <c r="G527" s="451" t="s">
        <v>929</v>
      </c>
    </row>
    <row r="528" spans="6:7" x14ac:dyDescent="0.3">
      <c r="F528" s="450" t="s">
        <v>910</v>
      </c>
      <c r="G528" s="451" t="s">
        <v>930</v>
      </c>
    </row>
    <row r="529" spans="6:7" x14ac:dyDescent="0.3">
      <c r="F529" s="450" t="s">
        <v>910</v>
      </c>
      <c r="G529" s="451" t="s">
        <v>931</v>
      </c>
    </row>
    <row r="530" spans="6:7" x14ac:dyDescent="0.3">
      <c r="F530" s="450" t="s">
        <v>910</v>
      </c>
      <c r="G530" s="451" t="s">
        <v>932</v>
      </c>
    </row>
    <row r="531" spans="6:7" x14ac:dyDescent="0.3">
      <c r="F531" s="450" t="s">
        <v>910</v>
      </c>
      <c r="G531" s="451" t="s">
        <v>910</v>
      </c>
    </row>
    <row r="532" spans="6:7" x14ac:dyDescent="0.3">
      <c r="F532" s="450" t="s">
        <v>910</v>
      </c>
      <c r="G532" s="451" t="s">
        <v>933</v>
      </c>
    </row>
    <row r="533" spans="6:7" x14ac:dyDescent="0.3">
      <c r="F533" s="450" t="s">
        <v>910</v>
      </c>
      <c r="G533" s="451" t="s">
        <v>934</v>
      </c>
    </row>
    <row r="534" spans="6:7" x14ac:dyDescent="0.3">
      <c r="F534" s="450" t="s">
        <v>910</v>
      </c>
      <c r="G534" s="451" t="s">
        <v>935</v>
      </c>
    </row>
    <row r="535" spans="6:7" x14ac:dyDescent="0.3">
      <c r="F535" s="450" t="s">
        <v>910</v>
      </c>
      <c r="G535" s="451" t="s">
        <v>936</v>
      </c>
    </row>
    <row r="536" spans="6:7" x14ac:dyDescent="0.3">
      <c r="F536" s="450" t="s">
        <v>910</v>
      </c>
      <c r="G536" s="451" t="s">
        <v>937</v>
      </c>
    </row>
    <row r="537" spans="6:7" x14ac:dyDescent="0.3">
      <c r="F537" s="450" t="s">
        <v>910</v>
      </c>
      <c r="G537" s="451" t="s">
        <v>938</v>
      </c>
    </row>
    <row r="538" spans="6:7" x14ac:dyDescent="0.3">
      <c r="F538" s="450" t="s">
        <v>910</v>
      </c>
      <c r="G538" s="451" t="s">
        <v>939</v>
      </c>
    </row>
    <row r="539" spans="6:7" x14ac:dyDescent="0.3">
      <c r="F539" s="450" t="s">
        <v>910</v>
      </c>
      <c r="G539" s="451" t="s">
        <v>940</v>
      </c>
    </row>
    <row r="540" spans="6:7" x14ac:dyDescent="0.3">
      <c r="F540" s="450" t="s">
        <v>910</v>
      </c>
      <c r="G540" s="451" t="s">
        <v>941</v>
      </c>
    </row>
    <row r="541" spans="6:7" x14ac:dyDescent="0.3">
      <c r="F541" s="450" t="s">
        <v>910</v>
      </c>
      <c r="G541" s="451" t="s">
        <v>815</v>
      </c>
    </row>
    <row r="542" spans="6:7" x14ac:dyDescent="0.3">
      <c r="F542" s="450" t="s">
        <v>910</v>
      </c>
      <c r="G542" s="451" t="s">
        <v>942</v>
      </c>
    </row>
    <row r="543" spans="6:7" x14ac:dyDescent="0.3">
      <c r="F543" s="450" t="s">
        <v>910</v>
      </c>
      <c r="G543" s="451" t="s">
        <v>816</v>
      </c>
    </row>
    <row r="544" spans="6:7" x14ac:dyDescent="0.3">
      <c r="F544" s="450" t="s">
        <v>910</v>
      </c>
      <c r="G544" s="451" t="s">
        <v>943</v>
      </c>
    </row>
    <row r="545" spans="6:7" x14ac:dyDescent="0.3">
      <c r="F545" s="450" t="s">
        <v>910</v>
      </c>
      <c r="G545" s="451" t="s">
        <v>944</v>
      </c>
    </row>
    <row r="546" spans="6:7" x14ac:dyDescent="0.3">
      <c r="F546" s="450" t="s">
        <v>910</v>
      </c>
      <c r="G546" s="451" t="s">
        <v>745</v>
      </c>
    </row>
    <row r="547" spans="6:7" x14ac:dyDescent="0.3">
      <c r="F547" s="450" t="s">
        <v>910</v>
      </c>
      <c r="G547" s="451" t="s">
        <v>945</v>
      </c>
    </row>
    <row r="548" spans="6:7" x14ac:dyDescent="0.3">
      <c r="F548" s="450" t="s">
        <v>910</v>
      </c>
      <c r="G548" s="451" t="s">
        <v>684</v>
      </c>
    </row>
    <row r="549" spans="6:7" x14ac:dyDescent="0.3">
      <c r="F549" s="450" t="s">
        <v>910</v>
      </c>
      <c r="G549" s="451" t="s">
        <v>946</v>
      </c>
    </row>
    <row r="550" spans="6:7" x14ac:dyDescent="0.3">
      <c r="F550" s="450" t="s">
        <v>813</v>
      </c>
      <c r="G550" s="451" t="s">
        <v>825</v>
      </c>
    </row>
    <row r="551" spans="6:7" x14ac:dyDescent="0.3">
      <c r="F551" s="450" t="s">
        <v>813</v>
      </c>
      <c r="G551" s="451" t="s">
        <v>947</v>
      </c>
    </row>
    <row r="552" spans="6:7" x14ac:dyDescent="0.3">
      <c r="F552" s="450" t="s">
        <v>813</v>
      </c>
      <c r="G552" s="451" t="s">
        <v>948</v>
      </c>
    </row>
    <row r="553" spans="6:7" x14ac:dyDescent="0.3">
      <c r="F553" s="450" t="s">
        <v>813</v>
      </c>
      <c r="G553" s="451" t="s">
        <v>949</v>
      </c>
    </row>
    <row r="554" spans="6:7" x14ac:dyDescent="0.3">
      <c r="F554" s="450" t="s">
        <v>813</v>
      </c>
      <c r="G554" s="451" t="s">
        <v>950</v>
      </c>
    </row>
    <row r="555" spans="6:7" x14ac:dyDescent="0.3">
      <c r="F555" s="450" t="s">
        <v>813</v>
      </c>
      <c r="G555" s="451" t="s">
        <v>757</v>
      </c>
    </row>
    <row r="556" spans="6:7" x14ac:dyDescent="0.3">
      <c r="F556" s="450" t="s">
        <v>813</v>
      </c>
      <c r="G556" s="451" t="s">
        <v>951</v>
      </c>
    </row>
    <row r="557" spans="6:7" x14ac:dyDescent="0.3">
      <c r="F557" s="450" t="s">
        <v>813</v>
      </c>
      <c r="G557" s="451" t="s">
        <v>952</v>
      </c>
    </row>
    <row r="558" spans="6:7" x14ac:dyDescent="0.3">
      <c r="F558" s="450" t="s">
        <v>813</v>
      </c>
      <c r="G558" s="451" t="s">
        <v>953</v>
      </c>
    </row>
    <row r="559" spans="6:7" x14ac:dyDescent="0.3">
      <c r="F559" s="450" t="s">
        <v>813</v>
      </c>
      <c r="G559" s="451" t="s">
        <v>805</v>
      </c>
    </row>
    <row r="560" spans="6:7" x14ac:dyDescent="0.3">
      <c r="F560" s="450" t="s">
        <v>813</v>
      </c>
      <c r="G560" s="451" t="s">
        <v>954</v>
      </c>
    </row>
    <row r="561" spans="6:7" x14ac:dyDescent="0.3">
      <c r="F561" s="450" t="s">
        <v>813</v>
      </c>
      <c r="G561" s="451" t="s">
        <v>955</v>
      </c>
    </row>
    <row r="562" spans="6:7" x14ac:dyDescent="0.3">
      <c r="F562" s="450" t="s">
        <v>813</v>
      </c>
      <c r="G562" s="451" t="s">
        <v>956</v>
      </c>
    </row>
    <row r="563" spans="6:7" x14ac:dyDescent="0.3">
      <c r="F563" s="450" t="s">
        <v>813</v>
      </c>
      <c r="G563" s="451" t="s">
        <v>957</v>
      </c>
    </row>
    <row r="564" spans="6:7" x14ac:dyDescent="0.3">
      <c r="F564" s="450" t="s">
        <v>813</v>
      </c>
      <c r="G564" s="451" t="s">
        <v>837</v>
      </c>
    </row>
    <row r="565" spans="6:7" x14ac:dyDescent="0.3">
      <c r="F565" s="450" t="s">
        <v>813</v>
      </c>
      <c r="G565" s="451" t="s">
        <v>802</v>
      </c>
    </row>
    <row r="566" spans="6:7" x14ac:dyDescent="0.3">
      <c r="F566" s="450" t="s">
        <v>813</v>
      </c>
      <c r="G566" s="451" t="s">
        <v>958</v>
      </c>
    </row>
    <row r="567" spans="6:7" x14ac:dyDescent="0.3">
      <c r="F567" s="450" t="s">
        <v>813</v>
      </c>
      <c r="G567" s="451" t="s">
        <v>959</v>
      </c>
    </row>
    <row r="568" spans="6:7" x14ac:dyDescent="0.3">
      <c r="F568" s="450" t="s">
        <v>813</v>
      </c>
      <c r="G568" s="451" t="s">
        <v>960</v>
      </c>
    </row>
    <row r="569" spans="6:7" x14ac:dyDescent="0.3">
      <c r="F569" s="450" t="s">
        <v>813</v>
      </c>
      <c r="G569" s="451" t="s">
        <v>845</v>
      </c>
    </row>
    <row r="570" spans="6:7" x14ac:dyDescent="0.3">
      <c r="F570" s="450" t="s">
        <v>813</v>
      </c>
      <c r="G570" s="451" t="s">
        <v>961</v>
      </c>
    </row>
    <row r="571" spans="6:7" x14ac:dyDescent="0.3">
      <c r="F571" s="450" t="s">
        <v>813</v>
      </c>
      <c r="G571" s="451" t="s">
        <v>962</v>
      </c>
    </row>
    <row r="572" spans="6:7" x14ac:dyDescent="0.3">
      <c r="F572" s="450" t="s">
        <v>813</v>
      </c>
      <c r="G572" s="451" t="s">
        <v>963</v>
      </c>
    </row>
    <row r="573" spans="6:7" x14ac:dyDescent="0.3">
      <c r="F573" s="450" t="s">
        <v>813</v>
      </c>
      <c r="G573" s="451" t="s">
        <v>964</v>
      </c>
    </row>
    <row r="574" spans="6:7" x14ac:dyDescent="0.3">
      <c r="F574" s="450" t="s">
        <v>813</v>
      </c>
      <c r="G574" s="451" t="s">
        <v>808</v>
      </c>
    </row>
    <row r="575" spans="6:7" x14ac:dyDescent="0.3">
      <c r="F575" s="450" t="s">
        <v>813</v>
      </c>
      <c r="G575" s="451" t="s">
        <v>965</v>
      </c>
    </row>
    <row r="576" spans="6:7" x14ac:dyDescent="0.3">
      <c r="F576" s="450" t="s">
        <v>813</v>
      </c>
      <c r="G576" s="451" t="s">
        <v>966</v>
      </c>
    </row>
    <row r="577" spans="6:7" x14ac:dyDescent="0.3">
      <c r="F577" s="450" t="s">
        <v>813</v>
      </c>
      <c r="G577" s="451" t="s">
        <v>967</v>
      </c>
    </row>
    <row r="578" spans="6:7" x14ac:dyDescent="0.3">
      <c r="F578" s="450" t="s">
        <v>813</v>
      </c>
      <c r="G578" s="451" t="s">
        <v>810</v>
      </c>
    </row>
    <row r="579" spans="6:7" x14ac:dyDescent="0.3">
      <c r="F579" s="450" t="s">
        <v>813</v>
      </c>
      <c r="G579" s="451" t="s">
        <v>968</v>
      </c>
    </row>
    <row r="580" spans="6:7" x14ac:dyDescent="0.3">
      <c r="F580" s="450" t="s">
        <v>813</v>
      </c>
      <c r="G580" s="451" t="s">
        <v>786</v>
      </c>
    </row>
    <row r="581" spans="6:7" x14ac:dyDescent="0.3">
      <c r="F581" s="450" t="s">
        <v>813</v>
      </c>
      <c r="G581" s="451" t="s">
        <v>969</v>
      </c>
    </row>
    <row r="582" spans="6:7" x14ac:dyDescent="0.3">
      <c r="F582" s="450" t="s">
        <v>813</v>
      </c>
      <c r="G582" s="451" t="s">
        <v>812</v>
      </c>
    </row>
    <row r="583" spans="6:7" x14ac:dyDescent="0.3">
      <c r="F583" s="450" t="s">
        <v>813</v>
      </c>
      <c r="G583" s="451" t="s">
        <v>970</v>
      </c>
    </row>
    <row r="584" spans="6:7" x14ac:dyDescent="0.3">
      <c r="F584" s="450" t="s">
        <v>813</v>
      </c>
      <c r="G584" s="451" t="s">
        <v>789</v>
      </c>
    </row>
    <row r="585" spans="6:7" x14ac:dyDescent="0.3">
      <c r="F585" s="450" t="s">
        <v>813</v>
      </c>
      <c r="G585" s="451" t="s">
        <v>677</v>
      </c>
    </row>
    <row r="586" spans="6:7" x14ac:dyDescent="0.3">
      <c r="F586" s="450" t="s">
        <v>813</v>
      </c>
      <c r="G586" s="451" t="s">
        <v>971</v>
      </c>
    </row>
    <row r="587" spans="6:7" x14ac:dyDescent="0.3">
      <c r="F587" s="450" t="s">
        <v>813</v>
      </c>
      <c r="G587" s="451" t="s">
        <v>813</v>
      </c>
    </row>
    <row r="588" spans="6:7" x14ac:dyDescent="0.3">
      <c r="F588" s="450" t="s">
        <v>813</v>
      </c>
      <c r="G588" s="451" t="s">
        <v>814</v>
      </c>
    </row>
    <row r="589" spans="6:7" x14ac:dyDescent="0.3">
      <c r="F589" s="450" t="s">
        <v>813</v>
      </c>
      <c r="G589" s="451" t="s">
        <v>972</v>
      </c>
    </row>
    <row r="590" spans="6:7" x14ac:dyDescent="0.3">
      <c r="F590" s="450" t="s">
        <v>813</v>
      </c>
      <c r="G590" s="451" t="s">
        <v>796</v>
      </c>
    </row>
    <row r="591" spans="6:7" x14ac:dyDescent="0.3">
      <c r="F591" s="450" t="s">
        <v>813</v>
      </c>
      <c r="G591" s="451" t="s">
        <v>875</v>
      </c>
    </row>
    <row r="592" spans="6:7" x14ac:dyDescent="0.3">
      <c r="F592" s="450" t="s">
        <v>813</v>
      </c>
      <c r="G592" s="451" t="s">
        <v>973</v>
      </c>
    </row>
    <row r="593" spans="6:7" x14ac:dyDescent="0.3">
      <c r="F593" s="450" t="s">
        <v>813</v>
      </c>
      <c r="G593" s="451" t="s">
        <v>800</v>
      </c>
    </row>
    <row r="594" spans="6:7" x14ac:dyDescent="0.3">
      <c r="F594" s="452" t="s">
        <v>813</v>
      </c>
      <c r="G594" s="453" t="s">
        <v>974</v>
      </c>
    </row>
  </sheetData>
  <sheetProtection algorithmName="SHA-512" hashValue="ZH7HbXiavJrkhi4n4DOJST9mtzABff0SalLtGefchtPA016lhe2FiV1v+6u9VQCqZL/OpDmAR81x58+eBYmrjg==" saltValue="7Nk/5Per7GbtkNAPtd8Jrw==" spinCount="100000" sheet="1" objects="1" scenarios="1"/>
  <protectedRanges>
    <protectedRange sqref="B75:B76" name="Res Heating Drop Down"/>
    <protectedRange sqref="B47:B62" name="Commercial Loads Column B Dropdown"/>
    <protectedRange sqref="M46" name="Range1"/>
    <protectedRange sqref="L48:M48" name="Range2"/>
    <protectedRange sqref="L50:M50" name="Range3"/>
    <protectedRange sqref="K52" name="Range4"/>
    <protectedRange sqref="L54" name="Range5"/>
    <protectedRange sqref="M56" name="Range6"/>
    <protectedRange sqref="L58:M58" name="Range7"/>
    <protectedRange sqref="L60:M60" name="Range8"/>
    <protectedRange sqref="L63" name="Range9"/>
    <protectedRange sqref="B66:B73" name="Res Loads Drop Down"/>
  </protectedRanges>
  <sortState xmlns:xlrd2="http://schemas.microsoft.com/office/spreadsheetml/2017/richdata2" ref="F87:J96">
    <sortCondition ref="F87:F96"/>
  </sortState>
  <mergeCells count="29">
    <mergeCell ref="C13:H13"/>
    <mergeCell ref="C82:H82"/>
    <mergeCell ref="B2:H2"/>
    <mergeCell ref="D6:F6"/>
    <mergeCell ref="F41:G41"/>
    <mergeCell ref="E24:F24"/>
    <mergeCell ref="B8:H8"/>
    <mergeCell ref="C10:H10"/>
    <mergeCell ref="G40:H40"/>
    <mergeCell ref="D5:F5"/>
    <mergeCell ref="C12:E12"/>
    <mergeCell ref="C19:F19"/>
    <mergeCell ref="B21:H21"/>
    <mergeCell ref="C81:H81"/>
    <mergeCell ref="C15:H15"/>
    <mergeCell ref="C17:H17"/>
    <mergeCell ref="A47:A62"/>
    <mergeCell ref="A66:A77"/>
    <mergeCell ref="D42:E42"/>
    <mergeCell ref="B22:B23"/>
    <mergeCell ref="C22:C23"/>
    <mergeCell ref="E25:F25"/>
    <mergeCell ref="B39:H39"/>
    <mergeCell ref="G43:H43"/>
    <mergeCell ref="B45:H45"/>
    <mergeCell ref="B65:H65"/>
    <mergeCell ref="D43:F43"/>
    <mergeCell ref="E31:H33"/>
    <mergeCell ref="C34:H36"/>
  </mergeCells>
  <phoneticPr fontId="72" type="noConversion"/>
  <dataValidations xWindow="968" yWindow="539" count="21">
    <dataValidation errorStyle="warning" allowBlank="1" showErrorMessage="1" errorTitle="Enter Whole Numbers" error="Enter Whole Numbers" prompt="Enter Whole Numbers" sqref="H47:H62 H66:H78" xr:uid="{CBE6572C-729C-45F1-8A83-F1E4F12E8E98}">
      <formula1>0</formula1>
      <formula2>0</formula2>
    </dataValidation>
    <dataValidation type="decimal" allowBlank="1" showInputMessage="1" showErrorMessage="1" errorTitle="Enter numbers from 0.0-2000.0" sqref="C74 G66:G78 C77:C78 C63:D64 E47:E64 D66:E78 G47:G62 G64" xr:uid="{4FC40F5D-B6CD-42E9-A15B-38E7A1A74A0C}">
      <formula1>0</formula1>
      <formula2>2000</formula2>
    </dataValidation>
    <dataValidation type="list" allowBlank="1" showInputMessage="1" showErrorMessage="1" sqref="B47:B62" xr:uid="{5293CEC9-3E6B-4193-8D03-3C633AF00F88}">
      <formula1>COMM_LIST_LOAD_TYPE</formula1>
    </dataValidation>
    <dataValidation type="decimal" allowBlank="1" showInputMessage="1" showErrorMessage="1" errorTitle="Enter numbers from 0.0-2000.0" sqref="C75:C76 C66:C73 C47:D62" xr:uid="{D9EEEC08-0F52-4452-B196-4A756361B1AD}">
      <formula1>0</formula1>
      <formula2>5000</formula2>
    </dataValidation>
    <dataValidation type="list" allowBlank="1" showInputMessage="1" showErrorMessage="1" sqref="G11" xr:uid="{415400DF-522F-4B6D-A629-0920EA06C699}">
      <formula1>$B$86:$B$88</formula1>
    </dataValidation>
    <dataValidation type="list" allowBlank="1" showInputMessage="1" showErrorMessage="1" sqref="H9" xr:uid="{8126CB1D-D2D1-4B2B-962F-649A25C2E33B}">
      <formula1>S_C_LIST</formula1>
    </dataValidation>
    <dataValidation type="list" allowBlank="1" showInputMessage="1" showErrorMessage="1" sqref="C22" xr:uid="{EA4A9940-BAE2-41A9-BF8D-FE31BCD11B70}">
      <formula1>$H$100:$H$103</formula1>
    </dataValidation>
    <dataValidation type="list" allowBlank="1" showInputMessage="1" showErrorMessage="1" sqref="G12" xr:uid="{E6BCE279-0428-4FCA-BA7E-BE4AF7DCDEB2}">
      <formula1>$F$100:$F$112</formula1>
    </dataValidation>
    <dataValidation type="list" allowBlank="1" showInputMessage="1" showErrorMessage="1" sqref="H26" xr:uid="{9396C23E-5CEC-48C7-82EC-11DFFAD9DF19}">
      <formula1>$H$105:$H$106</formula1>
    </dataValidation>
    <dataValidation type="list" allowBlank="1" showInputMessage="1" showErrorMessage="1" sqref="B75:B76" xr:uid="{63E3D1C1-6DC0-4D7C-93E6-5022E78296FE}">
      <formula1>RES_LOAD_TYPE_HVAC</formula1>
    </dataValidation>
    <dataValidation type="list" allowBlank="1" showInputMessage="1" showErrorMessage="1" sqref="B66:B73" xr:uid="{3AD3BA67-527E-4B2D-8B64-B9129939311E}">
      <formula1>RES_LOAD_TYPE_NON_HVAC</formula1>
    </dataValidation>
    <dataValidation type="list" allowBlank="1" showInputMessage="1" showErrorMessage="1" sqref="D29" xr:uid="{3CA0913A-DA8A-4CF3-8530-8D34586CCAF2}">
      <formula1>$F$122:$F$124</formula1>
    </dataValidation>
    <dataValidation type="list" allowBlank="1" showInputMessage="1" showErrorMessage="1" sqref="D31 F30 F37" xr:uid="{3FA5E8B2-E406-4555-A2B5-50C685C66AC3}">
      <formula1>$G$122:$G$123</formula1>
    </dataValidation>
    <dataValidation type="list" allowBlank="1" showInputMessage="1" showErrorMessage="1" sqref="D26" xr:uid="{C54DCB4C-9D0B-4901-9BAD-6071E33E0585}">
      <formula1>$B$90:$B$101</formula1>
    </dataValidation>
    <dataValidation type="list" allowBlank="1" showInputMessage="1" showErrorMessage="1" sqref="F39" xr:uid="{A53BEDCA-1A46-43DC-9483-ADCD89343EB8}">
      <formula1>G$116:G$117</formula1>
      <formula2>0</formula2>
    </dataValidation>
    <dataValidation type="list" allowBlank="1" showInputMessage="1" showErrorMessage="1" sqref="D39" xr:uid="{6C44BA18-C3BE-4350-A3F8-4779D26A9ECB}">
      <formula1>$F$116:$F$118</formula1>
      <formula2>0</formula2>
    </dataValidation>
    <dataValidation type="list" allowBlank="1" showInputMessage="1" showErrorMessage="1" sqref="D40" xr:uid="{5AA450C5-5FCD-4534-B3C0-D41C76C6B87D}">
      <formula1>$H$115:$H$116</formula1>
    </dataValidation>
    <dataValidation type="list" allowBlank="1" showInputMessage="1" showErrorMessage="1" promptTitle="PICK FROM DROP DOWN LIST" sqref="F40" xr:uid="{033F7AC2-E1EC-4E2D-AC5A-36F8C0004165}">
      <formula1>$F$114:$F$120</formula1>
    </dataValidation>
    <dataValidation type="list" allowBlank="1" showInputMessage="1" showErrorMessage="1" sqref="D33" xr:uid="{EDFACD13-00F1-491A-ACFF-3B41DD01DBD1}">
      <formula1>$C$151:$C$156</formula1>
    </dataValidation>
    <dataValidation type="list" allowBlank="1" showInputMessage="1" showErrorMessage="1" sqref="D4" xr:uid="{00000000-0002-0000-0000-00000E000000}">
      <formula1>F$87:F$98</formula1>
    </dataValidation>
    <dataValidation type="list" allowBlank="1" showInputMessage="1" showErrorMessage="1" sqref="D32" xr:uid="{B37E70D0-64DA-49E7-BCF5-682B6C8ADE43}">
      <formula1>$B$151:$B$159</formula1>
    </dataValidation>
  </dataValidations>
  <pageMargins left="0.25" right="0.25" top="0.75" bottom="0.75" header="0.3" footer="0.3"/>
  <pageSetup scale="55" firstPageNumber="0" fitToHeight="2" orientation="portrait" r:id="rId1"/>
  <headerFooter alignWithMargins="0">
    <oddHeader>&amp;C&amp;A</oddHeader>
    <oddFooter>&amp;L&amp;D&amp;R&amp;F&amp;C&amp;"Calibri"&amp;11&amp;K000000&amp;"Calibri"&amp;11&amp;K000000&amp;A</oddFooter>
  </headerFooter>
  <rowBreaks count="2" manualBreakCount="2">
    <brk id="44" max="8" man="1"/>
    <brk id="8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12C8-DA94-4E95-8490-F93DC0F84333}">
  <sheetPr codeName="Sheet2">
    <pageSetUpPr fitToPage="1"/>
  </sheetPr>
  <dimension ref="A1:L33"/>
  <sheetViews>
    <sheetView zoomScaleNormal="100" workbookViewId="0">
      <selection sqref="A1:L1"/>
    </sheetView>
  </sheetViews>
  <sheetFormatPr defaultColWidth="8.81640625" defaultRowHeight="12.5" x14ac:dyDescent="0.25"/>
  <sheetData>
    <row r="1" spans="1:12" ht="15.5" x14ac:dyDescent="0.35">
      <c r="A1" s="536" t="s">
        <v>988</v>
      </c>
      <c r="B1" s="536"/>
      <c r="C1" s="536"/>
      <c r="D1" s="536"/>
      <c r="E1" s="536"/>
      <c r="F1" s="536"/>
      <c r="G1" s="536"/>
      <c r="H1" s="536"/>
      <c r="I1" s="536"/>
      <c r="J1" s="536"/>
      <c r="K1" s="536"/>
      <c r="L1" s="536"/>
    </row>
    <row r="2" spans="1:12" x14ac:dyDescent="0.25">
      <c r="A2" s="211"/>
      <c r="B2" s="211"/>
      <c r="C2" s="211"/>
      <c r="D2" s="211"/>
      <c r="E2" s="211"/>
      <c r="F2" s="211"/>
      <c r="G2" s="211"/>
      <c r="H2" s="211"/>
      <c r="I2" s="211"/>
      <c r="J2" s="211"/>
      <c r="K2" s="211"/>
      <c r="L2" s="211"/>
    </row>
    <row r="3" spans="1:12" ht="14" x14ac:dyDescent="0.3">
      <c r="A3" s="212" t="s">
        <v>498</v>
      </c>
      <c r="B3" s="211"/>
      <c r="C3" s="211"/>
      <c r="D3" s="211"/>
      <c r="E3" s="211"/>
      <c r="F3" s="211"/>
      <c r="G3" s="211"/>
      <c r="H3" s="211"/>
      <c r="I3" s="211"/>
      <c r="J3" s="211"/>
      <c r="K3" s="211"/>
      <c r="L3" s="211"/>
    </row>
    <row r="4" spans="1:12" ht="41.25" customHeight="1" x14ac:dyDescent="0.25">
      <c r="A4" s="537" t="s">
        <v>521</v>
      </c>
      <c r="B4" s="537"/>
      <c r="C4" s="537"/>
      <c r="D4" s="537"/>
      <c r="E4" s="537"/>
      <c r="F4" s="537"/>
      <c r="G4" s="537"/>
      <c r="H4" s="537"/>
      <c r="I4" s="537"/>
      <c r="J4" s="537"/>
      <c r="K4" s="537"/>
      <c r="L4" s="537"/>
    </row>
    <row r="5" spans="1:12" x14ac:dyDescent="0.25">
      <c r="A5" s="211"/>
      <c r="B5" s="211"/>
      <c r="C5" s="211"/>
      <c r="D5" s="211"/>
      <c r="E5" s="211"/>
      <c r="F5" s="211"/>
      <c r="G5" s="211"/>
      <c r="H5" s="211"/>
      <c r="I5" s="211"/>
      <c r="J5" s="211"/>
      <c r="K5" s="211"/>
      <c r="L5" s="211"/>
    </row>
    <row r="6" spans="1:12" ht="14" x14ac:dyDescent="0.3">
      <c r="A6" s="212" t="s">
        <v>497</v>
      </c>
      <c r="B6" s="211"/>
      <c r="C6" s="211"/>
      <c r="D6" s="211"/>
      <c r="E6" s="211"/>
      <c r="F6" s="211"/>
      <c r="G6" s="211"/>
      <c r="H6" s="211"/>
      <c r="I6" s="211"/>
      <c r="J6" s="211"/>
      <c r="K6" s="211"/>
      <c r="L6" s="211"/>
    </row>
    <row r="7" spans="1:12" x14ac:dyDescent="0.25">
      <c r="A7" s="211" t="s">
        <v>500</v>
      </c>
      <c r="B7" s="211"/>
      <c r="C7" s="211"/>
      <c r="D7" s="211"/>
      <c r="E7" s="211"/>
      <c r="F7" s="211"/>
      <c r="G7" s="211"/>
      <c r="H7" s="211"/>
      <c r="I7" s="211"/>
      <c r="J7" s="211"/>
      <c r="K7" s="211"/>
      <c r="L7" s="211"/>
    </row>
    <row r="8" spans="1:12" x14ac:dyDescent="0.25">
      <c r="A8" s="211"/>
      <c r="B8" s="211" t="s">
        <v>501</v>
      </c>
      <c r="C8" s="211"/>
      <c r="D8" s="211"/>
      <c r="E8" s="211"/>
      <c r="F8" s="211"/>
      <c r="G8" s="211"/>
      <c r="H8" s="211"/>
      <c r="I8" s="211"/>
      <c r="J8" s="211"/>
      <c r="K8" s="211"/>
      <c r="L8" s="211"/>
    </row>
    <row r="9" spans="1:12" ht="13" x14ac:dyDescent="0.3">
      <c r="A9" s="211"/>
      <c r="B9" s="211" t="s">
        <v>502</v>
      </c>
      <c r="C9" s="211"/>
      <c r="D9" s="211"/>
      <c r="E9" s="211"/>
      <c r="F9" s="211"/>
      <c r="G9" s="211"/>
      <c r="H9" s="211"/>
      <c r="I9" s="211"/>
      <c r="J9" s="211"/>
      <c r="K9" s="211"/>
      <c r="L9" s="211"/>
    </row>
    <row r="10" spans="1:12" x14ac:dyDescent="0.25">
      <c r="A10" s="211"/>
      <c r="B10" s="211"/>
      <c r="C10" s="211"/>
      <c r="D10" s="211"/>
      <c r="E10" s="211"/>
      <c r="F10" s="211"/>
      <c r="G10" s="211"/>
      <c r="H10" s="211"/>
      <c r="I10" s="211"/>
      <c r="J10" s="211"/>
      <c r="K10" s="211"/>
      <c r="L10" s="211"/>
    </row>
    <row r="11" spans="1:12" ht="14" x14ac:dyDescent="0.3">
      <c r="A11" s="212" t="s">
        <v>503</v>
      </c>
      <c r="B11" s="211"/>
      <c r="C11" s="211"/>
      <c r="D11" s="211"/>
      <c r="E11" s="211"/>
      <c r="F11" s="211"/>
      <c r="G11" s="211"/>
      <c r="H11" s="211"/>
      <c r="I11" s="211"/>
      <c r="J11" s="211"/>
      <c r="K11" s="211"/>
      <c r="L11" s="211"/>
    </row>
    <row r="12" spans="1:12" x14ac:dyDescent="0.25">
      <c r="A12" s="211" t="s">
        <v>514</v>
      </c>
      <c r="B12" s="211"/>
      <c r="C12" s="211"/>
      <c r="D12" s="211"/>
      <c r="E12" s="211"/>
      <c r="F12" s="211"/>
      <c r="G12" s="211"/>
      <c r="H12" s="211"/>
      <c r="I12" s="211"/>
      <c r="J12" s="211"/>
      <c r="K12" s="211"/>
      <c r="L12" s="211"/>
    </row>
    <row r="13" spans="1:12" x14ac:dyDescent="0.25">
      <c r="A13" s="211"/>
      <c r="B13" s="211" t="s">
        <v>512</v>
      </c>
      <c r="C13" s="211"/>
      <c r="D13" s="211"/>
      <c r="E13" s="211"/>
      <c r="F13" s="211"/>
      <c r="G13" s="211"/>
      <c r="H13" s="211"/>
      <c r="I13" s="211"/>
      <c r="J13" s="211"/>
      <c r="K13" s="211"/>
      <c r="L13" s="211"/>
    </row>
    <row r="14" spans="1:12" ht="13" x14ac:dyDescent="0.3">
      <c r="A14" s="211"/>
      <c r="B14" s="211" t="s">
        <v>504</v>
      </c>
      <c r="C14" s="211"/>
      <c r="D14" s="211"/>
      <c r="E14" s="211"/>
      <c r="F14" s="211"/>
      <c r="G14" s="211"/>
      <c r="H14" s="211"/>
      <c r="I14" s="211"/>
      <c r="J14" s="211"/>
      <c r="K14" s="211"/>
      <c r="L14" s="211"/>
    </row>
    <row r="15" spans="1:12" x14ac:dyDescent="0.25">
      <c r="A15" s="211"/>
      <c r="B15" s="211" t="s">
        <v>505</v>
      </c>
      <c r="C15" s="211"/>
      <c r="D15" s="211"/>
      <c r="E15" s="211"/>
      <c r="F15" s="211"/>
      <c r="G15" s="211"/>
      <c r="H15" s="211"/>
      <c r="I15" s="211"/>
      <c r="J15" s="211"/>
      <c r="K15" s="211"/>
      <c r="L15" s="211"/>
    </row>
    <row r="16" spans="1:12" x14ac:dyDescent="0.25">
      <c r="A16" s="211"/>
      <c r="B16" s="211" t="s">
        <v>506</v>
      </c>
      <c r="C16" s="211"/>
      <c r="D16" s="211"/>
      <c r="E16" s="211"/>
      <c r="F16" s="211"/>
      <c r="G16" s="211"/>
      <c r="H16" s="211"/>
      <c r="I16" s="211"/>
      <c r="J16" s="211"/>
      <c r="K16" s="211"/>
      <c r="L16" s="211"/>
    </row>
    <row r="17" spans="1:12" x14ac:dyDescent="0.25">
      <c r="A17" s="211"/>
      <c r="B17" s="211" t="s">
        <v>507</v>
      </c>
      <c r="C17" s="211"/>
      <c r="D17" s="211"/>
      <c r="E17" s="211"/>
      <c r="F17" s="211"/>
      <c r="G17" s="211"/>
      <c r="H17" s="211"/>
      <c r="I17" s="211"/>
      <c r="J17" s="211"/>
      <c r="K17" s="211"/>
      <c r="L17" s="211"/>
    </row>
    <row r="18" spans="1:12" x14ac:dyDescent="0.25">
      <c r="A18" s="211"/>
      <c r="B18" s="211" t="s">
        <v>508</v>
      </c>
      <c r="C18" s="211"/>
      <c r="D18" s="211"/>
      <c r="E18" s="211"/>
      <c r="F18" s="211"/>
      <c r="G18" s="211"/>
      <c r="H18" s="211"/>
      <c r="I18" s="211"/>
      <c r="J18" s="211"/>
      <c r="K18" s="211"/>
      <c r="L18" s="211"/>
    </row>
    <row r="19" spans="1:12" x14ac:dyDescent="0.25">
      <c r="A19" s="211"/>
      <c r="B19" s="211"/>
      <c r="C19" s="211"/>
      <c r="D19" s="211"/>
      <c r="E19" s="211"/>
      <c r="F19" s="211"/>
      <c r="G19" s="211"/>
      <c r="H19" s="211"/>
      <c r="I19" s="211"/>
      <c r="J19" s="211"/>
      <c r="K19" s="211"/>
      <c r="L19" s="211"/>
    </row>
    <row r="20" spans="1:12" ht="14" x14ac:dyDescent="0.3">
      <c r="A20" s="212" t="s">
        <v>509</v>
      </c>
      <c r="B20" s="211"/>
      <c r="C20" s="211"/>
      <c r="D20" s="211"/>
      <c r="E20" s="211"/>
      <c r="F20" s="211"/>
      <c r="G20" s="211"/>
      <c r="H20" s="211"/>
      <c r="I20" s="211"/>
      <c r="J20" s="211"/>
      <c r="K20" s="211"/>
      <c r="L20" s="211"/>
    </row>
    <row r="21" spans="1:12" ht="13" x14ac:dyDescent="0.3">
      <c r="A21" s="211" t="s">
        <v>518</v>
      </c>
      <c r="B21" s="211"/>
      <c r="C21" s="211"/>
      <c r="D21" s="211"/>
      <c r="E21" s="211"/>
      <c r="F21" s="211"/>
      <c r="G21" s="211"/>
      <c r="H21" s="211"/>
      <c r="I21" s="211"/>
      <c r="J21" s="211"/>
      <c r="K21" s="211"/>
      <c r="L21" s="211"/>
    </row>
    <row r="22" spans="1:12" x14ac:dyDescent="0.25">
      <c r="A22" s="211" t="s">
        <v>515</v>
      </c>
      <c r="B22" s="211"/>
      <c r="C22" s="211"/>
      <c r="D22" s="211"/>
      <c r="E22" s="211"/>
      <c r="F22" s="211"/>
      <c r="G22" s="211"/>
      <c r="H22" s="211"/>
      <c r="I22" s="211"/>
      <c r="J22" s="211"/>
      <c r="K22" s="211"/>
      <c r="L22" s="211"/>
    </row>
    <row r="23" spans="1:12" x14ac:dyDescent="0.25">
      <c r="A23" s="211" t="s">
        <v>513</v>
      </c>
      <c r="B23" s="211"/>
      <c r="C23" s="211"/>
      <c r="D23" s="211"/>
      <c r="E23" s="211"/>
      <c r="F23" s="211"/>
      <c r="G23" s="211"/>
      <c r="H23" s="211"/>
      <c r="I23" s="211"/>
      <c r="J23" s="211"/>
      <c r="K23" s="211"/>
      <c r="L23" s="211"/>
    </row>
    <row r="24" spans="1:12" x14ac:dyDescent="0.25">
      <c r="A24" s="211"/>
      <c r="B24" s="211"/>
      <c r="C24" s="211"/>
      <c r="D24" s="211"/>
      <c r="E24" s="211"/>
      <c r="F24" s="211"/>
      <c r="G24" s="211"/>
      <c r="H24" s="211"/>
      <c r="I24" s="211"/>
      <c r="J24" s="211"/>
      <c r="K24" s="211"/>
      <c r="L24" s="211"/>
    </row>
    <row r="25" spans="1:12" ht="14" x14ac:dyDescent="0.3">
      <c r="A25" s="212" t="s">
        <v>511</v>
      </c>
      <c r="B25" s="211"/>
      <c r="C25" s="211"/>
      <c r="D25" s="211"/>
      <c r="E25" s="211"/>
      <c r="F25" s="211"/>
      <c r="G25" s="211"/>
      <c r="H25" s="211"/>
      <c r="I25" s="211"/>
      <c r="J25" s="211"/>
      <c r="K25" s="211"/>
      <c r="L25" s="211"/>
    </row>
    <row r="26" spans="1:12" x14ac:dyDescent="0.25">
      <c r="A26" s="211" t="s">
        <v>520</v>
      </c>
      <c r="B26" s="211"/>
      <c r="C26" s="211"/>
      <c r="D26" s="211"/>
      <c r="E26" s="211"/>
      <c r="F26" s="211"/>
      <c r="G26" s="211"/>
      <c r="H26" s="211"/>
      <c r="I26" s="211"/>
      <c r="J26" s="211"/>
      <c r="K26" s="211"/>
      <c r="L26" s="211"/>
    </row>
    <row r="27" spans="1:12" x14ac:dyDescent="0.25">
      <c r="A27" s="211"/>
      <c r="B27" s="211"/>
      <c r="C27" s="211"/>
      <c r="D27" s="211"/>
      <c r="E27" s="211"/>
      <c r="F27" s="211"/>
      <c r="G27" s="211"/>
      <c r="H27" s="211"/>
      <c r="I27" s="211"/>
      <c r="J27" s="211"/>
      <c r="K27" s="211"/>
      <c r="L27" s="211"/>
    </row>
    <row r="28" spans="1:12" ht="14" x14ac:dyDescent="0.3">
      <c r="A28" s="212" t="s">
        <v>510</v>
      </c>
      <c r="B28" s="211"/>
      <c r="C28" s="211"/>
      <c r="D28" s="211"/>
      <c r="E28" s="211"/>
      <c r="F28" s="211"/>
      <c r="G28" s="211"/>
      <c r="H28" s="211"/>
      <c r="I28" s="211"/>
      <c r="J28" s="211"/>
      <c r="K28" s="211"/>
      <c r="L28" s="211"/>
    </row>
    <row r="29" spans="1:12" x14ac:dyDescent="0.25">
      <c r="A29" s="211" t="s">
        <v>519</v>
      </c>
      <c r="B29" s="211"/>
      <c r="C29" s="211"/>
      <c r="D29" s="211"/>
      <c r="E29" s="211"/>
      <c r="F29" s="211"/>
      <c r="G29" s="211"/>
      <c r="H29" s="211"/>
      <c r="I29" s="211"/>
      <c r="J29" s="211"/>
      <c r="K29" s="211"/>
      <c r="L29" s="211"/>
    </row>
    <row r="30" spans="1:12" x14ac:dyDescent="0.25">
      <c r="A30" s="211"/>
      <c r="B30" s="211"/>
      <c r="C30" s="211"/>
      <c r="D30" s="211"/>
      <c r="E30" s="211"/>
      <c r="F30" s="211"/>
      <c r="G30" s="211"/>
      <c r="H30" s="211"/>
      <c r="I30" s="211"/>
      <c r="J30" s="211"/>
      <c r="K30" s="211"/>
      <c r="L30" s="211"/>
    </row>
    <row r="31" spans="1:12" ht="14" x14ac:dyDescent="0.3">
      <c r="A31" s="212" t="s">
        <v>516</v>
      </c>
      <c r="B31" s="211"/>
      <c r="C31" s="211"/>
      <c r="D31" s="211"/>
      <c r="E31" s="211"/>
      <c r="F31" s="211"/>
      <c r="G31" s="211"/>
      <c r="H31" s="211"/>
      <c r="I31" s="211"/>
      <c r="J31" s="211"/>
      <c r="K31" s="211"/>
      <c r="L31" s="211"/>
    </row>
    <row r="32" spans="1:12" x14ac:dyDescent="0.25">
      <c r="A32" s="211" t="s">
        <v>517</v>
      </c>
      <c r="B32" s="211"/>
      <c r="C32" s="211"/>
      <c r="D32" s="211"/>
      <c r="E32" s="211"/>
      <c r="F32" s="211"/>
      <c r="G32" s="211"/>
      <c r="H32" s="211"/>
      <c r="I32" s="211"/>
      <c r="J32" s="211"/>
      <c r="K32" s="211"/>
      <c r="L32" s="211"/>
    </row>
    <row r="33" spans="1:12" x14ac:dyDescent="0.25">
      <c r="A33" s="211"/>
      <c r="B33" s="211"/>
      <c r="C33" s="211"/>
      <c r="D33" s="211"/>
      <c r="E33" s="211"/>
      <c r="F33" s="211"/>
      <c r="G33" s="211"/>
      <c r="H33" s="211"/>
      <c r="I33" s="211"/>
      <c r="J33" s="211"/>
      <c r="K33" s="211"/>
      <c r="L33" s="211"/>
    </row>
  </sheetData>
  <sheetProtection algorithmName="SHA-512" hashValue="x2Kk8MYTjU+xBmhB515yYu29CD48zNXcQrSR0y4T53aubk/9F00c/YbrCZizzNlOQntzzNAsV6qHP/tmIAeQmg==" saltValue="8BDgmMbtPak2euSHxfX2vQ==" spinCount="100000" sheet="1" objects="1" scenarios="1"/>
  <mergeCells count="2">
    <mergeCell ref="A1:L1"/>
    <mergeCell ref="A4:L4"/>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Y74"/>
  <sheetViews>
    <sheetView topLeftCell="E1" zoomScaleNormal="100" zoomScalePageLayoutView="62" workbookViewId="0">
      <selection activeCell="M38" sqref="M38"/>
    </sheetView>
  </sheetViews>
  <sheetFormatPr defaultColWidth="8.81640625" defaultRowHeight="12.5" x14ac:dyDescent="0.25"/>
  <cols>
    <col min="1" max="1" width="3.26953125" customWidth="1"/>
    <col min="2" max="2" width="24.1796875" customWidth="1"/>
    <col min="3" max="3" width="13" customWidth="1"/>
    <col min="4" max="4" width="9.26953125" bestFit="1" customWidth="1"/>
    <col min="5" max="5" width="11.453125" customWidth="1"/>
    <col min="6" max="6" width="8.54296875" customWidth="1"/>
    <col min="7" max="7" width="14.453125" customWidth="1"/>
    <col min="8" max="8" width="9.1796875" customWidth="1"/>
    <col min="9" max="9" width="21.54296875" bestFit="1" customWidth="1"/>
    <col min="10" max="10" width="0.54296875" customWidth="1"/>
    <col min="12" max="12" width="16" customWidth="1"/>
    <col min="13" max="13" width="15.453125" customWidth="1"/>
    <col min="14" max="14" width="11.81640625" customWidth="1"/>
    <col min="15" max="15" width="13.81640625" customWidth="1"/>
    <col min="16" max="16" width="21" bestFit="1" customWidth="1"/>
    <col min="17" max="17" width="13.453125" customWidth="1"/>
    <col min="18" max="18" width="9.1796875"/>
    <col min="19" max="20" width="8.81640625" style="421"/>
    <col min="24" max="24" width="12.1796875" customWidth="1"/>
  </cols>
  <sheetData>
    <row r="1" spans="1:25" ht="13" x14ac:dyDescent="0.3">
      <c r="A1" s="1" t="str">
        <f>'Customer Load Sheet'!A45</f>
        <v xml:space="preserve"> </v>
      </c>
      <c r="B1" s="1" t="str">
        <f>'Customer Load Sheet'!B45</f>
        <v>NEW CONNECTED COMMERCIAL LOADS:</v>
      </c>
      <c r="C1" s="5" t="str">
        <f>'Customer Load Sheet'!C45</f>
        <v xml:space="preserve"> </v>
      </c>
      <c r="D1" s="5"/>
      <c r="E1" s="4"/>
      <c r="F1" s="4"/>
      <c r="G1" s="4" t="str">
        <f>'Customer Load Sheet'!G45</f>
        <v xml:space="preserve"> </v>
      </c>
      <c r="H1" s="4"/>
      <c r="I1" s="5"/>
      <c r="L1" s="1" t="s">
        <v>105</v>
      </c>
      <c r="M1" s="2"/>
      <c r="N1" s="2"/>
      <c r="O1" s="2"/>
      <c r="P1" s="2"/>
      <c r="Q1" s="2"/>
    </row>
    <row r="2" spans="1:25" ht="93" customHeight="1" x14ac:dyDescent="0.3">
      <c r="A2" s="6"/>
      <c r="B2" s="7" t="str">
        <f>'Customer Load Sheet'!B46</f>
        <v>Enter Load Type.  Use drop down in each cell to change type</v>
      </c>
      <c r="C2" s="21" t="str">
        <f>'Customer Load Sheet'!C46</f>
        <v>New Connected Load KW</v>
      </c>
      <c r="D2" s="8" t="str">
        <f>'Customer Load Sheet'!D46</f>
        <v>NEC Projected KW if Available</v>
      </c>
      <c r="E2" s="8" t="str">
        <f>'Customer Load Sheet'!E46</f>
        <v>amps</v>
      </c>
      <c r="F2" s="8" t="str">
        <f>'Customer Load Sheet'!F46</f>
        <v>volts</v>
      </c>
      <c r="G2" s="8" t="str">
        <f>'Customer Load Sheet'!G46</f>
        <v>hrs/week</v>
      </c>
      <c r="H2" s="8" t="s">
        <v>158</v>
      </c>
      <c r="I2" s="9" t="str">
        <f>'Customer Load Sheet'!H46</f>
        <v>Comments</v>
      </c>
      <c r="J2" t="s">
        <v>1</v>
      </c>
      <c r="K2" s="92" t="s">
        <v>309</v>
      </c>
      <c r="L2" s="22" t="s">
        <v>161</v>
      </c>
      <c r="M2" s="22" t="s">
        <v>106</v>
      </c>
      <c r="N2" s="22" t="s">
        <v>118</v>
      </c>
      <c r="O2" s="22" t="s">
        <v>119</v>
      </c>
      <c r="S2" s="465" t="s">
        <v>155</v>
      </c>
      <c r="T2" s="465" t="s">
        <v>156</v>
      </c>
    </row>
    <row r="3" spans="1:25" ht="27.75" customHeight="1" x14ac:dyDescent="0.3">
      <c r="A3" s="1"/>
      <c r="B3" s="282" t="s">
        <v>228</v>
      </c>
      <c r="C3" s="261"/>
      <c r="D3" s="261"/>
      <c r="E3" s="262"/>
      <c r="F3" s="263"/>
      <c r="G3" s="262"/>
      <c r="H3" s="262"/>
      <c r="I3" s="264"/>
      <c r="J3" s="265"/>
      <c r="K3" s="266"/>
      <c r="L3" s="267"/>
      <c r="M3" s="267"/>
      <c r="N3" s="267"/>
      <c r="O3" s="267"/>
      <c r="P3" s="268"/>
      <c r="Q3" s="268"/>
      <c r="S3" s="466"/>
      <c r="T3" s="466"/>
      <c r="Y3" s="93"/>
    </row>
    <row r="4" spans="1:25" ht="23.25" customHeight="1" x14ac:dyDescent="0.3">
      <c r="A4" s="1"/>
      <c r="B4" s="283" t="str">
        <f>IF('Customer Load Sheet'!B47=0,"Use for Spacing Only",'Customer Load Sheet'!B47)</f>
        <v xml:space="preserve">A/C </v>
      </c>
      <c r="C4" s="269">
        <f>'Customer Load Sheet'!C47</f>
        <v>0</v>
      </c>
      <c r="D4" s="269">
        <f>'Customer Load Sheet'!D47</f>
        <v>0</v>
      </c>
      <c r="E4" s="269">
        <f>'Customer Load Sheet'!E47</f>
        <v>0</v>
      </c>
      <c r="F4" s="270">
        <f>'Customer Load Sheet'!F47</f>
        <v>0</v>
      </c>
      <c r="G4" s="271">
        <f>'Customer Load Sheet'!G47</f>
        <v>0</v>
      </c>
      <c r="H4" s="272">
        <f t="shared" ref="H4:H19" si="0">IF(B4=0,0,VLOOKUP(B4,COMM_LOAD_TYPE_VLKUP,3,0))</f>
        <v>16</v>
      </c>
      <c r="I4" s="273" t="str">
        <f>'Customer Load Sheet'!H47</f>
        <v xml:space="preserve"> </v>
      </c>
      <c r="J4" s="274"/>
      <c r="K4" s="275">
        <f t="shared" ref="K4:K17" si="1">VLOOKUP(B4,COMM_LOAD_TYPE_VLKUP,2,0)</f>
        <v>0.75</v>
      </c>
      <c r="L4" s="276">
        <f t="shared" ref="L4:L19" si="2">VLOOKUP(B4,COMM_LOAD_TYPE_VLKUP,2,0)</f>
        <v>0.75</v>
      </c>
      <c r="M4" s="277">
        <f>C4*L4</f>
        <v>0</v>
      </c>
      <c r="N4" s="277">
        <f t="shared" ref="N4:N20" si="3">M4/Q$41</f>
        <v>0</v>
      </c>
      <c r="O4" s="278">
        <f>M4*H4*G4</f>
        <v>0</v>
      </c>
      <c r="P4" s="279"/>
      <c r="Q4" s="279"/>
      <c r="S4" s="466">
        <f>IF(B4='Customer Load Sheet'!$B$106,ESS!M4,0)</f>
        <v>0</v>
      </c>
      <c r="T4" s="466">
        <f>IF(B4='Customer Load Sheet'!$B$113,ESS!M4,0)</f>
        <v>0</v>
      </c>
      <c r="Y4" s="93"/>
    </row>
    <row r="5" spans="1:25" ht="23.25" customHeight="1" x14ac:dyDescent="0.3">
      <c r="A5" s="1"/>
      <c r="B5" s="283" t="str">
        <f>IF('Customer Load Sheet'!B48=0,"Use for Spacing Only",'Customer Load Sheet'!B48)</f>
        <v>Receptacles</v>
      </c>
      <c r="C5" s="269">
        <f>'Customer Load Sheet'!C48</f>
        <v>0</v>
      </c>
      <c r="D5" s="269">
        <f>'Customer Load Sheet'!D48</f>
        <v>0</v>
      </c>
      <c r="E5" s="269">
        <f>'Customer Load Sheet'!E48</f>
        <v>0</v>
      </c>
      <c r="F5" s="270">
        <f>'Customer Load Sheet'!F48</f>
        <v>0</v>
      </c>
      <c r="G5" s="271">
        <f>'Customer Load Sheet'!G48</f>
        <v>0</v>
      </c>
      <c r="H5" s="272">
        <f t="shared" si="0"/>
        <v>52</v>
      </c>
      <c r="I5" s="273" t="str">
        <f>'Customer Load Sheet'!H48</f>
        <v xml:space="preserve"> </v>
      </c>
      <c r="J5" s="274"/>
      <c r="K5" s="275">
        <f t="shared" si="1"/>
        <v>0.1</v>
      </c>
      <c r="L5" s="276">
        <f t="shared" si="2"/>
        <v>0.1</v>
      </c>
      <c r="M5" s="277">
        <f t="shared" ref="M5:M19" si="4">C5*L5</f>
        <v>0</v>
      </c>
      <c r="N5" s="277">
        <f t="shared" si="3"/>
        <v>0</v>
      </c>
      <c r="O5" s="278">
        <f t="shared" ref="O5:O19" si="5">M5*H5*G5</f>
        <v>0</v>
      </c>
      <c r="P5" s="279"/>
      <c r="Q5" s="279"/>
      <c r="S5" s="466">
        <f>IF(B5='Customer Load Sheet'!$B$106,ESS!M5,0)</f>
        <v>0</v>
      </c>
      <c r="T5" s="466">
        <f>IF(B5='Customer Load Sheet'!$B$113,ESS!M5,0)</f>
        <v>0</v>
      </c>
      <c r="Y5" s="93"/>
    </row>
    <row r="6" spans="1:25" ht="23.25" customHeight="1" x14ac:dyDescent="0.3">
      <c r="A6" s="1"/>
      <c r="B6" s="283" t="str">
        <f>IF('Customer Load Sheet'!B49=0,"Use for Spacing Only",'Customer Load Sheet'!B49)</f>
        <v>Miscellaneous/Other Not Specified</v>
      </c>
      <c r="C6" s="269">
        <f>'Customer Load Sheet'!C49</f>
        <v>0</v>
      </c>
      <c r="D6" s="269">
        <f>'Customer Load Sheet'!D49</f>
        <v>0</v>
      </c>
      <c r="E6" s="269">
        <f>'Customer Load Sheet'!E49</f>
        <v>0</v>
      </c>
      <c r="F6" s="270">
        <f>'Customer Load Sheet'!F49</f>
        <v>0</v>
      </c>
      <c r="G6" s="271">
        <f>'Customer Load Sheet'!G49</f>
        <v>0</v>
      </c>
      <c r="H6" s="272">
        <f t="shared" si="0"/>
        <v>52</v>
      </c>
      <c r="I6" s="273" t="str">
        <f>'Customer Load Sheet'!H49</f>
        <v xml:space="preserve"> </v>
      </c>
      <c r="J6" s="274"/>
      <c r="K6" s="275">
        <f t="shared" si="1"/>
        <v>0.5</v>
      </c>
      <c r="L6" s="276">
        <f t="shared" si="2"/>
        <v>0.5</v>
      </c>
      <c r="M6" s="277">
        <f t="shared" si="4"/>
        <v>0</v>
      </c>
      <c r="N6" s="277">
        <f t="shared" si="3"/>
        <v>0</v>
      </c>
      <c r="O6" s="278">
        <f t="shared" si="5"/>
        <v>0</v>
      </c>
      <c r="P6" s="279"/>
      <c r="Q6" s="279"/>
      <c r="S6" s="466">
        <f>IF(B6='Customer Load Sheet'!$B$106,ESS!M6,0)</f>
        <v>0</v>
      </c>
      <c r="T6" s="466">
        <f>IF(B6='Customer Load Sheet'!$B$113,ESS!M6,0)</f>
        <v>0</v>
      </c>
      <c r="Y6" s="93"/>
    </row>
    <row r="7" spans="1:25" ht="23.25" customHeight="1" x14ac:dyDescent="0.3">
      <c r="A7" s="1"/>
      <c r="B7" s="283" t="str">
        <f>IF('Customer Load Sheet'!B50=0,"Use for Spacing Only",'Customer Load Sheet'!B50)</f>
        <v>Heating including Heat Pumps</v>
      </c>
      <c r="C7" s="269">
        <f>'Customer Load Sheet'!C50</f>
        <v>0</v>
      </c>
      <c r="D7" s="269">
        <f>'Customer Load Sheet'!D50</f>
        <v>0</v>
      </c>
      <c r="E7" s="269">
        <f>'Customer Load Sheet'!E50</f>
        <v>0</v>
      </c>
      <c r="F7" s="270">
        <f>'Customer Load Sheet'!F50</f>
        <v>0</v>
      </c>
      <c r="G7" s="271">
        <f>'Customer Load Sheet'!G50</f>
        <v>0</v>
      </c>
      <c r="H7" s="272">
        <f t="shared" si="0"/>
        <v>36</v>
      </c>
      <c r="I7" s="273" t="str">
        <f>'Customer Load Sheet'!H50</f>
        <v xml:space="preserve"> </v>
      </c>
      <c r="J7" s="274"/>
      <c r="K7" s="275">
        <f t="shared" si="1"/>
        <v>0.75</v>
      </c>
      <c r="L7" s="276">
        <f t="shared" si="2"/>
        <v>0.75</v>
      </c>
      <c r="M7" s="277">
        <f t="shared" si="4"/>
        <v>0</v>
      </c>
      <c r="N7" s="277">
        <f t="shared" si="3"/>
        <v>0</v>
      </c>
      <c r="O7" s="278">
        <f t="shared" si="5"/>
        <v>0</v>
      </c>
      <c r="P7" s="279"/>
      <c r="Q7" s="279"/>
      <c r="S7" s="466">
        <f>IF(B7='Customer Load Sheet'!$B$106,ESS!M7,0)</f>
        <v>0</v>
      </c>
      <c r="T7" s="466">
        <f>IF(B7='Customer Load Sheet'!$B$113,ESS!M7,0)</f>
        <v>0</v>
      </c>
      <c r="Y7" s="93"/>
    </row>
    <row r="8" spans="1:25" ht="23.25" customHeight="1" x14ac:dyDescent="0.3">
      <c r="A8" s="1"/>
      <c r="B8" s="283" t="str">
        <f>IF('Customer Load Sheet'!B51=0,"Use for Spacing Only",'Customer Load Sheet'!B51)</f>
        <v>Heating including Heat Pumps</v>
      </c>
      <c r="C8" s="269">
        <f>'Customer Load Sheet'!C51</f>
        <v>0</v>
      </c>
      <c r="D8" s="269">
        <f>'Customer Load Sheet'!D51</f>
        <v>0</v>
      </c>
      <c r="E8" s="269">
        <f>'Customer Load Sheet'!E51</f>
        <v>0</v>
      </c>
      <c r="F8" s="270">
        <f>'Customer Load Sheet'!F51</f>
        <v>0</v>
      </c>
      <c r="G8" s="271">
        <f>'Customer Load Sheet'!G51</f>
        <v>0</v>
      </c>
      <c r="H8" s="272">
        <f t="shared" si="0"/>
        <v>36</v>
      </c>
      <c r="I8" s="273" t="str">
        <f>'Customer Load Sheet'!H51</f>
        <v xml:space="preserve"> </v>
      </c>
      <c r="J8" s="274"/>
      <c r="K8" s="275">
        <f t="shared" si="1"/>
        <v>0.75</v>
      </c>
      <c r="L8" s="276">
        <f t="shared" si="2"/>
        <v>0.75</v>
      </c>
      <c r="M8" s="277">
        <f t="shared" si="4"/>
        <v>0</v>
      </c>
      <c r="N8" s="277">
        <f t="shared" si="3"/>
        <v>0</v>
      </c>
      <c r="O8" s="278">
        <f t="shared" si="5"/>
        <v>0</v>
      </c>
      <c r="P8" s="279"/>
      <c r="Q8" s="279"/>
      <c r="S8" s="466">
        <f>IF(B8='Customer Load Sheet'!$B$106,ESS!M8,0)</f>
        <v>0</v>
      </c>
      <c r="T8" s="466">
        <f>IF(B8='Customer Load Sheet'!$B$113,ESS!M8,0)</f>
        <v>0</v>
      </c>
      <c r="Y8" s="93"/>
    </row>
    <row r="9" spans="1:25" ht="23.25" customHeight="1" x14ac:dyDescent="0.3">
      <c r="A9" s="1"/>
      <c r="B9" s="283" t="str">
        <f>IF('Customer Load Sheet'!B52=0,"Use for Spacing Only",'Customer Load Sheet'!B52)</f>
        <v>Lighting</v>
      </c>
      <c r="C9" s="269">
        <f>'Customer Load Sheet'!C52</f>
        <v>0</v>
      </c>
      <c r="D9" s="269">
        <f>'Customer Load Sheet'!D52</f>
        <v>0</v>
      </c>
      <c r="E9" s="269">
        <f>'Customer Load Sheet'!E52</f>
        <v>0</v>
      </c>
      <c r="F9" s="270">
        <f>'Customer Load Sheet'!F52</f>
        <v>0</v>
      </c>
      <c r="G9" s="271">
        <f>'Customer Load Sheet'!G52</f>
        <v>0</v>
      </c>
      <c r="H9" s="272">
        <f t="shared" si="0"/>
        <v>52</v>
      </c>
      <c r="I9" s="273" t="str">
        <f>'Customer Load Sheet'!H52</f>
        <v xml:space="preserve"> </v>
      </c>
      <c r="J9" s="274"/>
      <c r="K9" s="275">
        <f t="shared" si="1"/>
        <v>1</v>
      </c>
      <c r="L9" s="276">
        <f t="shared" si="2"/>
        <v>1</v>
      </c>
      <c r="M9" s="277">
        <f t="shared" si="4"/>
        <v>0</v>
      </c>
      <c r="N9" s="277">
        <f t="shared" si="3"/>
        <v>0</v>
      </c>
      <c r="O9" s="278">
        <f t="shared" si="5"/>
        <v>0</v>
      </c>
      <c r="P9" s="279"/>
      <c r="Q9" s="279"/>
      <c r="S9" s="466">
        <f>IF(B9='Customer Load Sheet'!$B$106,ESS!M9,0)</f>
        <v>0</v>
      </c>
      <c r="T9" s="466">
        <f>IF(B9='Customer Load Sheet'!$B$113,ESS!M9,0)</f>
        <v>0</v>
      </c>
      <c r="Y9" s="93"/>
    </row>
    <row r="10" spans="1:25" ht="23.25" customHeight="1" x14ac:dyDescent="0.3">
      <c r="A10" s="1"/>
      <c r="B10" s="283" t="str">
        <f>IF('Customer Load Sheet'!B53=0,"Use for Spacing Only",'Customer Load Sheet'!B53)</f>
        <v>Spec. Equipt (Welding/X-Ray/Elevators etc)</v>
      </c>
      <c r="C10" s="269">
        <f>'Customer Load Sheet'!C53</f>
        <v>0</v>
      </c>
      <c r="D10" s="269">
        <f>'Customer Load Sheet'!D53</f>
        <v>0</v>
      </c>
      <c r="E10" s="269">
        <f>'Customer Load Sheet'!E53</f>
        <v>0</v>
      </c>
      <c r="F10" s="270">
        <f>'Customer Load Sheet'!F53</f>
        <v>0</v>
      </c>
      <c r="G10" s="271">
        <f>'Customer Load Sheet'!G53</f>
        <v>0</v>
      </c>
      <c r="H10" s="272">
        <f t="shared" si="0"/>
        <v>52</v>
      </c>
      <c r="I10" s="273" t="str">
        <f>'Customer Load Sheet'!H53</f>
        <v xml:space="preserve"> </v>
      </c>
      <c r="J10" s="274"/>
      <c r="K10" s="275">
        <f t="shared" si="1"/>
        <v>0.3</v>
      </c>
      <c r="L10" s="276">
        <f t="shared" si="2"/>
        <v>0.3</v>
      </c>
      <c r="M10" s="277">
        <f t="shared" si="4"/>
        <v>0</v>
      </c>
      <c r="N10" s="277">
        <f t="shared" si="3"/>
        <v>0</v>
      </c>
      <c r="O10" s="278">
        <f t="shared" si="5"/>
        <v>0</v>
      </c>
      <c r="P10" s="279"/>
      <c r="Q10" s="279"/>
      <c r="S10" s="466">
        <f>IF(B10='Customer Load Sheet'!$B$106,ESS!M10,0)</f>
        <v>0</v>
      </c>
      <c r="T10" s="466">
        <f>IF(B10='Customer Load Sheet'!$B$113,ESS!M10,0)</f>
        <v>0</v>
      </c>
      <c r="Y10" s="93"/>
    </row>
    <row r="11" spans="1:25" ht="23.25" customHeight="1" x14ac:dyDescent="0.3">
      <c r="A11" s="1"/>
      <c r="B11" s="283" t="str">
        <f>IF('Customer Load Sheet'!B54=0,"Use for Spacing Only",'Customer Load Sheet'!B54)</f>
        <v xml:space="preserve">A/C </v>
      </c>
      <c r="C11" s="269">
        <f>'Customer Load Sheet'!C54</f>
        <v>0</v>
      </c>
      <c r="D11" s="269">
        <f>'Customer Load Sheet'!D54</f>
        <v>0</v>
      </c>
      <c r="E11" s="269">
        <f>'Customer Load Sheet'!E54</f>
        <v>0</v>
      </c>
      <c r="F11" s="270">
        <f>'Customer Load Sheet'!F54</f>
        <v>0</v>
      </c>
      <c r="G11" s="271">
        <f>'Customer Load Sheet'!G54</f>
        <v>0</v>
      </c>
      <c r="H11" s="272">
        <f t="shared" si="0"/>
        <v>16</v>
      </c>
      <c r="I11" s="273" t="str">
        <f>'Customer Load Sheet'!H54</f>
        <v xml:space="preserve"> </v>
      </c>
      <c r="J11" s="274"/>
      <c r="K11" s="275">
        <f t="shared" si="1"/>
        <v>0.75</v>
      </c>
      <c r="L11" s="276">
        <f t="shared" si="2"/>
        <v>0.75</v>
      </c>
      <c r="M11" s="277">
        <f t="shared" si="4"/>
        <v>0</v>
      </c>
      <c r="N11" s="277">
        <f t="shared" si="3"/>
        <v>0</v>
      </c>
      <c r="O11" s="278">
        <f t="shared" si="5"/>
        <v>0</v>
      </c>
      <c r="P11" s="279"/>
      <c r="Q11" s="279"/>
      <c r="S11" s="466">
        <f>IF(B11='Customer Load Sheet'!$B$106,ESS!M11,0)</f>
        <v>0</v>
      </c>
      <c r="T11" s="466">
        <f>IF(B11='Customer Load Sheet'!$B$113,ESS!M11,0)</f>
        <v>0</v>
      </c>
      <c r="Y11" s="93"/>
    </row>
    <row r="12" spans="1:25" ht="23.25" customHeight="1" x14ac:dyDescent="0.3">
      <c r="A12" s="1"/>
      <c r="B12" s="283" t="str">
        <f>IF('Customer Load Sheet'!B55=0,"Use for Spacing Only",'Customer Load Sheet'!B55)</f>
        <v>Heating - Water</v>
      </c>
      <c r="C12" s="269">
        <f>'Customer Load Sheet'!C55</f>
        <v>0</v>
      </c>
      <c r="D12" s="269">
        <f>'Customer Load Sheet'!D55</f>
        <v>0</v>
      </c>
      <c r="E12" s="269">
        <f>'Customer Load Sheet'!E55</f>
        <v>0</v>
      </c>
      <c r="F12" s="270">
        <f>'Customer Load Sheet'!F55</f>
        <v>0</v>
      </c>
      <c r="G12" s="271">
        <f>'Customer Load Sheet'!G55</f>
        <v>0</v>
      </c>
      <c r="H12" s="272">
        <f t="shared" si="0"/>
        <v>52</v>
      </c>
      <c r="I12" s="273" t="str">
        <f>'Customer Load Sheet'!H55</f>
        <v xml:space="preserve"> </v>
      </c>
      <c r="J12" s="274"/>
      <c r="K12" s="275">
        <f t="shared" si="1"/>
        <v>0.6</v>
      </c>
      <c r="L12" s="276">
        <f t="shared" si="2"/>
        <v>0.6</v>
      </c>
      <c r="M12" s="277">
        <f t="shared" si="4"/>
        <v>0</v>
      </c>
      <c r="N12" s="277">
        <f t="shared" si="3"/>
        <v>0</v>
      </c>
      <c r="O12" s="278">
        <f t="shared" si="5"/>
        <v>0</v>
      </c>
      <c r="P12" s="279"/>
      <c r="Q12" s="279"/>
      <c r="S12" s="466">
        <f>IF(B12='Customer Load Sheet'!$B$106,ESS!M12,0)</f>
        <v>0</v>
      </c>
      <c r="T12" s="466">
        <f>IF(B12='Customer Load Sheet'!$B$113,ESS!M12,0)</f>
        <v>0</v>
      </c>
      <c r="Y12" s="93"/>
    </row>
    <row r="13" spans="1:25" ht="23.25" customHeight="1" x14ac:dyDescent="0.3">
      <c r="A13" s="1"/>
      <c r="B13" s="283" t="str">
        <f>IF('Customer Load Sheet'!B56=0,"Use for Spacing Only",'Customer Load Sheet'!B56)</f>
        <v>Motor Loads General Purpose</v>
      </c>
      <c r="C13" s="269">
        <f>'Customer Load Sheet'!C56</f>
        <v>0</v>
      </c>
      <c r="D13" s="269">
        <f>'Customer Load Sheet'!D56</f>
        <v>0</v>
      </c>
      <c r="E13" s="269">
        <f>'Customer Load Sheet'!E56</f>
        <v>0</v>
      </c>
      <c r="F13" s="270">
        <f>'Customer Load Sheet'!F56</f>
        <v>0</v>
      </c>
      <c r="G13" s="271">
        <f>'Customer Load Sheet'!G56</f>
        <v>0</v>
      </c>
      <c r="H13" s="272">
        <f t="shared" si="0"/>
        <v>52</v>
      </c>
      <c r="I13" s="273" t="str">
        <f>'Customer Load Sheet'!H56</f>
        <v xml:space="preserve"> </v>
      </c>
      <c r="J13" s="274"/>
      <c r="K13" s="275">
        <f t="shared" si="1"/>
        <v>0.3</v>
      </c>
      <c r="L13" s="276">
        <f t="shared" si="2"/>
        <v>0.3</v>
      </c>
      <c r="M13" s="277">
        <f t="shared" si="4"/>
        <v>0</v>
      </c>
      <c r="N13" s="277">
        <f t="shared" si="3"/>
        <v>0</v>
      </c>
      <c r="O13" s="278">
        <f t="shared" si="5"/>
        <v>0</v>
      </c>
      <c r="P13" s="279"/>
      <c r="Q13" s="279"/>
      <c r="S13" s="466">
        <f>IF(B13='Customer Load Sheet'!$B$106,ESS!M13,0)</f>
        <v>0</v>
      </c>
      <c r="T13" s="466">
        <f>IF(B13='Customer Load Sheet'!$B$113,ESS!M13,0)</f>
        <v>0</v>
      </c>
      <c r="Y13" s="93"/>
    </row>
    <row r="14" spans="1:25" ht="23.25" customHeight="1" x14ac:dyDescent="0.3">
      <c r="A14" s="1"/>
      <c r="B14" s="283" t="str">
        <f>IF('Customer Load Sheet'!B57=0,"Use for Spacing Only",'Customer Load Sheet'!B57)</f>
        <v>Miscellaneous/Other Not Specified</v>
      </c>
      <c r="C14" s="269">
        <f>'Customer Load Sheet'!C57</f>
        <v>0</v>
      </c>
      <c r="D14" s="269">
        <f>'Customer Load Sheet'!D57</f>
        <v>0</v>
      </c>
      <c r="E14" s="269">
        <f>'Customer Load Sheet'!E57</f>
        <v>0</v>
      </c>
      <c r="F14" s="270">
        <f>'Customer Load Sheet'!F57</f>
        <v>0</v>
      </c>
      <c r="G14" s="271">
        <f>'Customer Load Sheet'!G57</f>
        <v>0</v>
      </c>
      <c r="H14" s="272">
        <f t="shared" si="0"/>
        <v>52</v>
      </c>
      <c r="I14" s="273" t="str">
        <f>'Customer Load Sheet'!H57</f>
        <v xml:space="preserve"> </v>
      </c>
      <c r="J14" s="274"/>
      <c r="K14" s="275">
        <f t="shared" si="1"/>
        <v>0.5</v>
      </c>
      <c r="L14" s="276">
        <f t="shared" si="2"/>
        <v>0.5</v>
      </c>
      <c r="M14" s="277">
        <f t="shared" si="4"/>
        <v>0</v>
      </c>
      <c r="N14" s="277">
        <f t="shared" si="3"/>
        <v>0</v>
      </c>
      <c r="O14" s="278">
        <f t="shared" si="5"/>
        <v>0</v>
      </c>
      <c r="P14" s="279"/>
      <c r="Q14" s="279"/>
      <c r="S14" s="466">
        <f>IF(B14='Customer Load Sheet'!$B$106,ESS!M14,0)</f>
        <v>0</v>
      </c>
      <c r="T14" s="466">
        <f>IF(B14='Customer Load Sheet'!$B$113,ESS!M14,0)</f>
        <v>0</v>
      </c>
      <c r="Y14" s="93"/>
    </row>
    <row r="15" spans="1:25" ht="23.25" customHeight="1" x14ac:dyDescent="0.3">
      <c r="A15" s="1"/>
      <c r="B15" s="283" t="str">
        <f>IF('Customer Load Sheet'!B58=0,"Use for Spacing Only",'Customer Load Sheet'!B58)</f>
        <v>Refrigeration</v>
      </c>
      <c r="C15" s="269">
        <f>'Customer Load Sheet'!C58</f>
        <v>0</v>
      </c>
      <c r="D15" s="269">
        <f>'Customer Load Sheet'!D58</f>
        <v>0</v>
      </c>
      <c r="E15" s="269">
        <f>'Customer Load Sheet'!E58</f>
        <v>0</v>
      </c>
      <c r="F15" s="270">
        <f>'Customer Load Sheet'!F58</f>
        <v>0</v>
      </c>
      <c r="G15" s="271">
        <f>'Customer Load Sheet'!G58</f>
        <v>0</v>
      </c>
      <c r="H15" s="272">
        <f t="shared" si="0"/>
        <v>52</v>
      </c>
      <c r="I15" s="273" t="str">
        <f>'Customer Load Sheet'!H58</f>
        <v xml:space="preserve"> </v>
      </c>
      <c r="J15" s="274"/>
      <c r="K15" s="275">
        <f t="shared" si="1"/>
        <v>0.5</v>
      </c>
      <c r="L15" s="276">
        <f t="shared" si="2"/>
        <v>0.5</v>
      </c>
      <c r="M15" s="277">
        <f t="shared" si="4"/>
        <v>0</v>
      </c>
      <c r="N15" s="277">
        <f t="shared" si="3"/>
        <v>0</v>
      </c>
      <c r="O15" s="278">
        <f t="shared" si="5"/>
        <v>0</v>
      </c>
      <c r="P15" s="279"/>
      <c r="Q15" s="279"/>
      <c r="S15" s="466">
        <f>IF(B15='Customer Load Sheet'!$B$106,ESS!M15,0)</f>
        <v>0</v>
      </c>
      <c r="T15" s="466">
        <f>IF(B15='Customer Load Sheet'!$B$113,ESS!M15,0)</f>
        <v>0</v>
      </c>
      <c r="Y15" s="93"/>
    </row>
    <row r="16" spans="1:25" ht="23.25" customHeight="1" x14ac:dyDescent="0.3">
      <c r="A16" s="1"/>
      <c r="B16" s="283" t="str">
        <f>IF('Customer Load Sheet'!B59=0,"Use for Spacing Only",'Customer Load Sheet'!B59)</f>
        <v>Spec. Equipt (Welding/X-Ray/Elevators etc)</v>
      </c>
      <c r="C16" s="269">
        <f>'Customer Load Sheet'!C59</f>
        <v>0</v>
      </c>
      <c r="D16" s="269">
        <f>'Customer Load Sheet'!D59</f>
        <v>0</v>
      </c>
      <c r="E16" s="269">
        <f>'Customer Load Sheet'!E59</f>
        <v>0</v>
      </c>
      <c r="F16" s="270">
        <f>'Customer Load Sheet'!F59</f>
        <v>0</v>
      </c>
      <c r="G16" s="271">
        <f>'Customer Load Sheet'!G59</f>
        <v>0</v>
      </c>
      <c r="H16" s="272">
        <f t="shared" si="0"/>
        <v>52</v>
      </c>
      <c r="I16" s="273" t="str">
        <f>'Customer Load Sheet'!H59</f>
        <v xml:space="preserve"> </v>
      </c>
      <c r="J16" s="274"/>
      <c r="K16" s="275">
        <f t="shared" si="1"/>
        <v>0.3</v>
      </c>
      <c r="L16" s="276">
        <f t="shared" si="2"/>
        <v>0.3</v>
      </c>
      <c r="M16" s="277">
        <f t="shared" si="4"/>
        <v>0</v>
      </c>
      <c r="N16" s="277">
        <f t="shared" si="3"/>
        <v>0</v>
      </c>
      <c r="O16" s="278">
        <f t="shared" si="5"/>
        <v>0</v>
      </c>
      <c r="P16" s="279"/>
      <c r="Q16" s="279"/>
      <c r="S16" s="466">
        <f>IF(B16='Customer Load Sheet'!$B$106,ESS!M16,0)</f>
        <v>0</v>
      </c>
      <c r="T16" s="466">
        <f>IF(B16='Customer Load Sheet'!$B$113,ESS!M16,0)</f>
        <v>0</v>
      </c>
      <c r="Y16" s="93"/>
    </row>
    <row r="17" spans="1:25" ht="22.5" customHeight="1" x14ac:dyDescent="0.3">
      <c r="A17" s="1"/>
      <c r="B17" s="283" t="str">
        <f>IF('Customer Load Sheet'!B60=0,"Use for Spacing Only",'Customer Load Sheet'!B60)</f>
        <v>Spec. Equipt (Welding/X-Ray/Elevators etc)</v>
      </c>
      <c r="C17" s="284">
        <f>'Customer Load Sheet'!C60</f>
        <v>0</v>
      </c>
      <c r="D17" s="284">
        <f>'Customer Load Sheet'!D60</f>
        <v>0</v>
      </c>
      <c r="E17" s="284">
        <f>'Customer Load Sheet'!E60</f>
        <v>0</v>
      </c>
      <c r="F17" s="285">
        <f>'Customer Load Sheet'!F60</f>
        <v>0</v>
      </c>
      <c r="G17" s="286">
        <f>'Customer Load Sheet'!G60</f>
        <v>0</v>
      </c>
      <c r="H17" s="272">
        <f t="shared" si="0"/>
        <v>52</v>
      </c>
      <c r="I17" s="287" t="str">
        <f>'Customer Load Sheet'!H60</f>
        <v xml:space="preserve"> </v>
      </c>
      <c r="J17" s="288"/>
      <c r="K17" s="289">
        <f t="shared" si="1"/>
        <v>0.3</v>
      </c>
      <c r="L17" s="276">
        <f t="shared" si="2"/>
        <v>0.3</v>
      </c>
      <c r="M17" s="290">
        <f t="shared" si="4"/>
        <v>0</v>
      </c>
      <c r="N17" s="290">
        <f t="shared" si="3"/>
        <v>0</v>
      </c>
      <c r="O17" s="291">
        <f t="shared" si="5"/>
        <v>0</v>
      </c>
      <c r="P17" s="292"/>
      <c r="Q17" s="292"/>
      <c r="S17" s="466">
        <f>IF(B17='Customer Load Sheet'!$B$106,ESS!M17,0)</f>
        <v>0</v>
      </c>
      <c r="T17" s="466">
        <f>IF(B17='Customer Load Sheet'!$B$113,ESS!M17,0)</f>
        <v>0</v>
      </c>
      <c r="Y17" s="93"/>
    </row>
    <row r="18" spans="1:25" ht="23.25" customHeight="1" x14ac:dyDescent="0.3">
      <c r="A18" s="1"/>
      <c r="B18" s="283" t="str">
        <f>IF('Customer Load Sheet'!B61=0,"Use for Spacing Only",'Customer Load Sheet'!B61)</f>
        <v>Use for Spacing Only</v>
      </c>
      <c r="C18" s="284">
        <f>'Customer Load Sheet'!C61</f>
        <v>0</v>
      </c>
      <c r="D18" s="284">
        <f>'Customer Load Sheet'!D61</f>
        <v>0</v>
      </c>
      <c r="E18" s="284">
        <f>'Customer Load Sheet'!E61</f>
        <v>0</v>
      </c>
      <c r="F18" s="285">
        <f>'Customer Load Sheet'!F61</f>
        <v>0</v>
      </c>
      <c r="G18" s="286">
        <f>'Customer Load Sheet'!G61</f>
        <v>0</v>
      </c>
      <c r="H18" s="272">
        <f t="shared" si="0"/>
        <v>52</v>
      </c>
      <c r="I18" s="287" t="str">
        <f>'Customer Load Sheet'!H61</f>
        <v xml:space="preserve"> </v>
      </c>
      <c r="J18" s="288"/>
      <c r="K18" s="289">
        <f t="shared" ref="K18:K19" si="6">VLOOKUP(B18,COMM_LOAD_TYPE_VLKUP,2,0)</f>
        <v>0</v>
      </c>
      <c r="L18" s="276">
        <f t="shared" si="2"/>
        <v>0</v>
      </c>
      <c r="M18" s="290">
        <f t="shared" si="4"/>
        <v>0</v>
      </c>
      <c r="N18" s="290">
        <f t="shared" si="3"/>
        <v>0</v>
      </c>
      <c r="O18" s="291">
        <f t="shared" si="5"/>
        <v>0</v>
      </c>
      <c r="P18" s="292"/>
      <c r="Q18" s="292"/>
      <c r="S18" s="466">
        <f>IF(B18='Customer Load Sheet'!$B$106,ESS!M18,0)</f>
        <v>0</v>
      </c>
      <c r="T18" s="466">
        <f>IF(B18='Customer Load Sheet'!$B$113,ESS!M18,0)</f>
        <v>0</v>
      </c>
      <c r="Y18" s="93"/>
    </row>
    <row r="19" spans="1:25" ht="23.25" customHeight="1" x14ac:dyDescent="0.3">
      <c r="A19" s="1"/>
      <c r="B19" s="283" t="str">
        <f>IF('Customer Load Sheet'!B62=0,"Use for Spacing Only",'Customer Load Sheet'!B62)</f>
        <v>Use for Spacing Only</v>
      </c>
      <c r="C19" s="269">
        <f>'Customer Load Sheet'!C62</f>
        <v>0</v>
      </c>
      <c r="D19" s="269">
        <f>'Customer Load Sheet'!D62</f>
        <v>0</v>
      </c>
      <c r="E19" s="269">
        <f>'Customer Load Sheet'!E62</f>
        <v>0</v>
      </c>
      <c r="F19" s="270">
        <f>'Customer Load Sheet'!F62</f>
        <v>0</v>
      </c>
      <c r="G19" s="271">
        <f>'Customer Load Sheet'!G62</f>
        <v>0</v>
      </c>
      <c r="H19" s="272">
        <f t="shared" si="0"/>
        <v>52</v>
      </c>
      <c r="I19" s="273" t="str">
        <f>'Customer Load Sheet'!H62</f>
        <v xml:space="preserve"> </v>
      </c>
      <c r="J19" s="274"/>
      <c r="K19" s="289">
        <f t="shared" si="6"/>
        <v>0</v>
      </c>
      <c r="L19" s="276">
        <f t="shared" si="2"/>
        <v>0</v>
      </c>
      <c r="M19" s="277">
        <f t="shared" si="4"/>
        <v>0</v>
      </c>
      <c r="N19" s="277">
        <f t="shared" si="3"/>
        <v>0</v>
      </c>
      <c r="O19" s="278">
        <f t="shared" si="5"/>
        <v>0</v>
      </c>
      <c r="P19" s="274"/>
      <c r="Q19" s="274"/>
      <c r="S19" s="466">
        <f>IF(B19='Customer Load Sheet'!$B$106,ESS!M19,0)</f>
        <v>0</v>
      </c>
      <c r="T19" s="466">
        <f>IF(B19='Customer Load Sheet'!$B$113,ESS!M19,0)</f>
        <v>0</v>
      </c>
      <c r="Y19" s="93"/>
    </row>
    <row r="20" spans="1:25" ht="48.75" customHeight="1" thickBot="1" x14ac:dyDescent="0.35">
      <c r="A20" s="1"/>
      <c r="B20" s="282" t="str">
        <f>'Customer Load Sheet'!B63</f>
        <v>Total Commercial and  Common</v>
      </c>
      <c r="C20" s="256">
        <f>'Customer Load Sheet'!C63</f>
        <v>0</v>
      </c>
      <c r="D20" s="269">
        <f>'Customer Load Sheet'!D63</f>
        <v>0</v>
      </c>
      <c r="E20" s="269">
        <f>'Customer Load Sheet'!E63</f>
        <v>0</v>
      </c>
      <c r="F20" s="270">
        <f>'Customer Load Sheet'!F63</f>
        <v>0</v>
      </c>
      <c r="G20" s="271">
        <f>'Customer Load Sheet'!G63</f>
        <v>0</v>
      </c>
      <c r="H20" s="280"/>
      <c r="I20" s="282" t="str">
        <f>'Customer Load Sheet'!H63</f>
        <v>Total Commercial and  Common</v>
      </c>
      <c r="J20" s="274"/>
      <c r="K20" s="274"/>
      <c r="L20" s="260" t="s">
        <v>97</v>
      </c>
      <c r="M20" s="281">
        <f>SUM(M4:M19)</f>
        <v>0</v>
      </c>
      <c r="N20" s="281">
        <f t="shared" si="3"/>
        <v>0</v>
      </c>
      <c r="O20" s="341">
        <f>SUM(O4:O19)</f>
        <v>0</v>
      </c>
      <c r="P20" s="342" t="s">
        <v>277</v>
      </c>
      <c r="Q20" s="343" t="e">
        <f>IF($Q$39=3,($M$20*1000)/($Q$38*$Q$41*1.732),($M$20*1000)/($Q$38*$Q$41))</f>
        <v>#N/A</v>
      </c>
      <c r="S20" s="466">
        <f>SUM(S3:S19)</f>
        <v>0</v>
      </c>
      <c r="T20" s="466">
        <f>SUM(T3:T19)</f>
        <v>0</v>
      </c>
      <c r="Y20" s="93"/>
    </row>
    <row r="21" spans="1:25" ht="38.25" customHeight="1" thickBot="1" x14ac:dyDescent="0.35">
      <c r="A21" s="1"/>
      <c r="B21" s="52" t="s">
        <v>133</v>
      </c>
      <c r="C21" s="249"/>
      <c r="D21" s="249"/>
      <c r="E21" s="250"/>
      <c r="F21" s="251"/>
      <c r="G21" s="250"/>
      <c r="H21" s="250"/>
      <c r="I21" s="252"/>
      <c r="J21" s="253"/>
      <c r="K21" s="254"/>
      <c r="L21" s="255"/>
      <c r="M21" s="255"/>
      <c r="N21" s="340"/>
      <c r="O21" s="347" t="s">
        <v>225</v>
      </c>
      <c r="P21" s="349" t="s">
        <v>55</v>
      </c>
      <c r="Q21" s="348"/>
      <c r="S21" s="466"/>
      <c r="T21" s="466"/>
      <c r="Y21" s="93"/>
    </row>
    <row r="22" spans="1:25" ht="23.25" customHeight="1" x14ac:dyDescent="0.3">
      <c r="A22" s="1"/>
      <c r="B22" s="283" t="str">
        <f>IF('Customer Load Sheet'!B66=0,"Use for Spacing Only",'Customer Load Sheet'!B66)</f>
        <v>Laundry</v>
      </c>
      <c r="C22" s="269">
        <f>'Customer Load Sheet'!C66</f>
        <v>0</v>
      </c>
      <c r="D22" s="269">
        <f>'Customer Load Sheet'!D66</f>
        <v>0</v>
      </c>
      <c r="E22" s="269">
        <f>'Customer Load Sheet'!E66</f>
        <v>0</v>
      </c>
      <c r="F22" s="269">
        <f>'Customer Load Sheet'!F66</f>
        <v>0</v>
      </c>
      <c r="G22" s="269">
        <f>'Customer Load Sheet'!G66</f>
        <v>0</v>
      </c>
      <c r="H22" s="151">
        <f t="shared" ref="H22:H29" si="7">VLOOKUP(B22,RES_LOAD_TYPE_NON_HVAC_VLKUP,3,0)</f>
        <v>52</v>
      </c>
      <c r="I22" s="244" t="str">
        <f>'Customer Load Sheet'!H66</f>
        <v xml:space="preserve"> </v>
      </c>
      <c r="J22" s="83"/>
      <c r="K22" s="245">
        <f t="shared" ref="K22:K29" si="8">VLOOKUP(B22,RES_LOAD_TYPE_NON_HVAC_VLKUP,2,0)</f>
        <v>0.5</v>
      </c>
      <c r="L22" s="246">
        <f t="shared" ref="L22:L29" si="9">VLOOKUP(B22,RES_LOAD_TYPE_NON_HVAC_VLKUP,2,0)</f>
        <v>0.5</v>
      </c>
      <c r="M22" s="247">
        <f t="shared" ref="M22:M29" si="10">C22*L22*$P$22</f>
        <v>0</v>
      </c>
      <c r="N22" s="247">
        <f t="shared" ref="N22:N33" si="11">M22/Q$41</f>
        <v>0</v>
      </c>
      <c r="O22" s="344">
        <f>M22*H22*G22</f>
        <v>0</v>
      </c>
      <c r="P22" s="345">
        <f>VLOOKUP(P21,ESS!$B$57:$C$67,2)</f>
        <v>1</v>
      </c>
      <c r="Q22" s="346"/>
      <c r="S22" s="466">
        <f>IF(B22='Customer Load Sheet'!$B$106,ESS!M22,0)</f>
        <v>0</v>
      </c>
      <c r="T22" s="466">
        <f>IF(B22='Customer Load Sheet'!$B$113,ESS!M22,0)</f>
        <v>0</v>
      </c>
      <c r="Y22" s="93"/>
    </row>
    <row r="23" spans="1:25" ht="23.25" customHeight="1" x14ac:dyDescent="0.3">
      <c r="A23" s="1"/>
      <c r="B23" s="283" t="str">
        <f>IF('Customer Load Sheet'!B67=0,"Use for Spacing Only",'Customer Load Sheet'!B67)</f>
        <v>Lighting</v>
      </c>
      <c r="C23" s="269">
        <f>'Customer Load Sheet'!C67</f>
        <v>0</v>
      </c>
      <c r="D23" s="269">
        <f>'Customer Load Sheet'!D67</f>
        <v>0</v>
      </c>
      <c r="E23" s="269">
        <f>'Customer Load Sheet'!E67</f>
        <v>0</v>
      </c>
      <c r="F23" s="269">
        <f>'Customer Load Sheet'!F67</f>
        <v>0</v>
      </c>
      <c r="G23" s="269">
        <f>'Customer Load Sheet'!G67</f>
        <v>0</v>
      </c>
      <c r="H23" s="151">
        <f t="shared" si="7"/>
        <v>52</v>
      </c>
      <c r="I23" s="244" t="str">
        <f>'Customer Load Sheet'!H67</f>
        <v xml:space="preserve"> </v>
      </c>
      <c r="J23" s="83"/>
      <c r="K23" s="245">
        <f t="shared" si="8"/>
        <v>1</v>
      </c>
      <c r="L23" s="246">
        <f t="shared" si="9"/>
        <v>1</v>
      </c>
      <c r="M23" s="247">
        <f t="shared" si="10"/>
        <v>0</v>
      </c>
      <c r="N23" s="247">
        <f t="shared" si="11"/>
        <v>0</v>
      </c>
      <c r="O23" s="87">
        <f t="shared" ref="O23:O29" si="12">M23*H23*G23</f>
        <v>0</v>
      </c>
      <c r="P23" s="294" t="s">
        <v>272</v>
      </c>
      <c r="Q23" s="248"/>
      <c r="S23" s="466">
        <f>IF(B23='Customer Load Sheet'!$B$106,ESS!M23,0)</f>
        <v>0</v>
      </c>
      <c r="T23" s="466">
        <f>IF(B23='Customer Load Sheet'!$B$113,ESS!M23,0)</f>
        <v>0</v>
      </c>
      <c r="Y23" s="93"/>
    </row>
    <row r="24" spans="1:25" ht="23.25" customHeight="1" x14ac:dyDescent="0.3">
      <c r="A24" s="1"/>
      <c r="B24" s="283" t="str">
        <f>IF('Customer Load Sheet'!B68=0,"Use for Spacing Only",'Customer Load Sheet'!B68)</f>
        <v xml:space="preserve">A/C </v>
      </c>
      <c r="C24" s="269">
        <f>'Customer Load Sheet'!C68</f>
        <v>0</v>
      </c>
      <c r="D24" s="269">
        <f>'Customer Load Sheet'!D68</f>
        <v>0</v>
      </c>
      <c r="E24" s="269">
        <f>'Customer Load Sheet'!E68</f>
        <v>0</v>
      </c>
      <c r="F24" s="269">
        <f>'Customer Load Sheet'!F68</f>
        <v>0</v>
      </c>
      <c r="G24" s="269">
        <f>'Customer Load Sheet'!G68</f>
        <v>0</v>
      </c>
      <c r="H24" s="151">
        <f t="shared" si="7"/>
        <v>16</v>
      </c>
      <c r="I24" s="244" t="str">
        <f>'Customer Load Sheet'!H68</f>
        <v xml:space="preserve"> </v>
      </c>
      <c r="J24" s="83"/>
      <c r="K24" s="245">
        <f t="shared" si="8"/>
        <v>0.75</v>
      </c>
      <c r="L24" s="246">
        <f t="shared" si="9"/>
        <v>0.75</v>
      </c>
      <c r="M24" s="247">
        <f t="shared" si="10"/>
        <v>0</v>
      </c>
      <c r="N24" s="247">
        <f t="shared" si="11"/>
        <v>0</v>
      </c>
      <c r="O24" s="87">
        <f t="shared" si="12"/>
        <v>0</v>
      </c>
      <c r="P24" s="293">
        <f>'Customer Load Sheet'!C43</f>
        <v>0</v>
      </c>
      <c r="Q24" s="248"/>
      <c r="S24" s="466">
        <f>IF(B24='Customer Load Sheet'!$B$106,ESS!M24,0)</f>
        <v>0</v>
      </c>
      <c r="T24" s="466">
        <f>IF(B24='Customer Load Sheet'!$B$113,ESS!M24,0)</f>
        <v>0</v>
      </c>
      <c r="Y24" s="93"/>
    </row>
    <row r="25" spans="1:25" ht="23.25" customHeight="1" x14ac:dyDescent="0.3">
      <c r="A25" s="1"/>
      <c r="B25" s="283" t="str">
        <f>IF('Customer Load Sheet'!B69=0,"Use for Spacing Only",'Customer Load Sheet'!B69)</f>
        <v>Heating including Heat Pumps</v>
      </c>
      <c r="C25" s="269">
        <f>'Customer Load Sheet'!C69</f>
        <v>0</v>
      </c>
      <c r="D25" s="269">
        <f>'Customer Load Sheet'!D69</f>
        <v>0</v>
      </c>
      <c r="E25" s="269">
        <f>'Customer Load Sheet'!E69</f>
        <v>0</v>
      </c>
      <c r="F25" s="269">
        <f>'Customer Load Sheet'!F69</f>
        <v>0</v>
      </c>
      <c r="G25" s="269">
        <f>'Customer Load Sheet'!G69</f>
        <v>0</v>
      </c>
      <c r="H25" s="151">
        <f t="shared" si="7"/>
        <v>36</v>
      </c>
      <c r="I25" s="244" t="str">
        <f>'Customer Load Sheet'!H69</f>
        <v xml:space="preserve"> </v>
      </c>
      <c r="J25" s="83"/>
      <c r="K25" s="245">
        <f t="shared" si="8"/>
        <v>0.75</v>
      </c>
      <c r="L25" s="246">
        <f t="shared" si="9"/>
        <v>0.75</v>
      </c>
      <c r="M25" s="247">
        <f t="shared" si="10"/>
        <v>0</v>
      </c>
      <c r="N25" s="247">
        <f t="shared" si="11"/>
        <v>0</v>
      </c>
      <c r="O25" s="87">
        <f t="shared" si="12"/>
        <v>0</v>
      </c>
      <c r="P25" s="248"/>
      <c r="Q25" s="248"/>
      <c r="S25" s="466">
        <f>IF(B25='Customer Load Sheet'!$B$106,ESS!M25,0)</f>
        <v>0</v>
      </c>
      <c r="T25" s="466">
        <f>IF(B25='Customer Load Sheet'!$B$113,ESS!M25,0)</f>
        <v>0</v>
      </c>
      <c r="Y25" s="93"/>
    </row>
    <row r="26" spans="1:25" ht="23.25" customHeight="1" x14ac:dyDescent="0.3">
      <c r="A26" s="1"/>
      <c r="B26" s="283" t="str">
        <f>IF('Customer Load Sheet'!B70=0,"Use for Spacing Only",'Customer Load Sheet'!B70)</f>
        <v>Motor Loads General Purpose</v>
      </c>
      <c r="C26" s="269">
        <f>'Customer Load Sheet'!C70</f>
        <v>0</v>
      </c>
      <c r="D26" s="269">
        <f>'Customer Load Sheet'!D70</f>
        <v>0</v>
      </c>
      <c r="E26" s="269">
        <f>'Customer Load Sheet'!E70</f>
        <v>0</v>
      </c>
      <c r="F26" s="269">
        <f>'Customer Load Sheet'!F70</f>
        <v>0</v>
      </c>
      <c r="G26" s="269">
        <f>'Customer Load Sheet'!G70</f>
        <v>0</v>
      </c>
      <c r="H26" s="151">
        <f t="shared" si="7"/>
        <v>52</v>
      </c>
      <c r="I26" s="244" t="str">
        <f>'Customer Load Sheet'!H70</f>
        <v xml:space="preserve"> </v>
      </c>
      <c r="J26" s="83"/>
      <c r="K26" s="245">
        <f t="shared" si="8"/>
        <v>0.3</v>
      </c>
      <c r="L26" s="246">
        <f t="shared" si="9"/>
        <v>0.3</v>
      </c>
      <c r="M26" s="247">
        <f t="shared" si="10"/>
        <v>0</v>
      </c>
      <c r="N26" s="247">
        <f t="shared" si="11"/>
        <v>0</v>
      </c>
      <c r="O26" s="87">
        <f t="shared" si="12"/>
        <v>0</v>
      </c>
      <c r="P26" s="248"/>
      <c r="Q26" s="248"/>
      <c r="S26" s="466">
        <f>IF(B26='Customer Load Sheet'!$B$106,ESS!M26,0)</f>
        <v>0</v>
      </c>
      <c r="T26" s="466">
        <f>IF(B26='Customer Load Sheet'!$B$113,ESS!M26,0)</f>
        <v>0</v>
      </c>
      <c r="Y26" s="93"/>
    </row>
    <row r="27" spans="1:25" ht="23.25" customHeight="1" x14ac:dyDescent="0.3">
      <c r="A27" s="1"/>
      <c r="B27" s="283" t="str">
        <f>IF('Customer Load Sheet'!B71=0,"Use for Spacing Only",'Customer Load Sheet'!B71)</f>
        <v>Motor Loads Semi Continuous</v>
      </c>
      <c r="C27" s="269">
        <f>'Customer Load Sheet'!C71</f>
        <v>0</v>
      </c>
      <c r="D27" s="269">
        <f>'Customer Load Sheet'!D71</f>
        <v>0</v>
      </c>
      <c r="E27" s="269">
        <f>'Customer Load Sheet'!E71</f>
        <v>0</v>
      </c>
      <c r="F27" s="269">
        <f>'Customer Load Sheet'!F71</f>
        <v>0</v>
      </c>
      <c r="G27" s="269">
        <f>'Customer Load Sheet'!G71</f>
        <v>0</v>
      </c>
      <c r="H27" s="151">
        <f t="shared" si="7"/>
        <v>52</v>
      </c>
      <c r="I27" s="244" t="str">
        <f>'Customer Load Sheet'!H71</f>
        <v xml:space="preserve"> </v>
      </c>
      <c r="J27" s="83"/>
      <c r="K27" s="245">
        <f t="shared" si="8"/>
        <v>0.5</v>
      </c>
      <c r="L27" s="246">
        <f t="shared" si="9"/>
        <v>0.5</v>
      </c>
      <c r="M27" s="247">
        <f t="shared" si="10"/>
        <v>0</v>
      </c>
      <c r="N27" s="247">
        <f t="shared" si="11"/>
        <v>0</v>
      </c>
      <c r="O27" s="87">
        <f t="shared" si="12"/>
        <v>0</v>
      </c>
      <c r="P27" s="248"/>
      <c r="Q27" s="248"/>
      <c r="S27" s="466">
        <f>IF(B27='Customer Load Sheet'!$B$106,ESS!M27,0)</f>
        <v>0</v>
      </c>
      <c r="T27" s="466">
        <f>IF(B27='Customer Load Sheet'!$B$113,ESS!M27,0)</f>
        <v>0</v>
      </c>
      <c r="Y27" s="93"/>
    </row>
    <row r="28" spans="1:25" ht="23.25" customHeight="1" x14ac:dyDescent="0.3">
      <c r="A28" s="1"/>
      <c r="B28" s="283" t="str">
        <f>IF('Customer Load Sheet'!B72=0,"Use for Spacing Only",'Customer Load Sheet'!B72)</f>
        <v>Receptacles</v>
      </c>
      <c r="C28" s="269">
        <f>'Customer Load Sheet'!C72</f>
        <v>0</v>
      </c>
      <c r="D28" s="269">
        <f>'Customer Load Sheet'!D72</f>
        <v>0</v>
      </c>
      <c r="E28" s="269">
        <f>'Customer Load Sheet'!E72</f>
        <v>0</v>
      </c>
      <c r="F28" s="269">
        <f>'Customer Load Sheet'!F72</f>
        <v>0</v>
      </c>
      <c r="G28" s="269">
        <f>'Customer Load Sheet'!G72</f>
        <v>0</v>
      </c>
      <c r="H28" s="151">
        <f t="shared" si="7"/>
        <v>52</v>
      </c>
      <c r="I28" s="244" t="str">
        <f>'Customer Load Sheet'!H72</f>
        <v xml:space="preserve"> </v>
      </c>
      <c r="J28" s="83"/>
      <c r="K28" s="245">
        <f t="shared" si="8"/>
        <v>0.1</v>
      </c>
      <c r="L28" s="246">
        <f t="shared" si="9"/>
        <v>0.1</v>
      </c>
      <c r="M28" s="247">
        <f t="shared" si="10"/>
        <v>0</v>
      </c>
      <c r="N28" s="247">
        <f t="shared" si="11"/>
        <v>0</v>
      </c>
      <c r="O28" s="87">
        <f t="shared" si="12"/>
        <v>0</v>
      </c>
      <c r="P28" s="248"/>
      <c r="Q28" s="248"/>
      <c r="S28" s="466">
        <f>IF(B28='Customer Load Sheet'!$B$106,ESS!M28,0)</f>
        <v>0</v>
      </c>
      <c r="T28" s="466">
        <f>IF(B28='Customer Load Sheet'!$B$113,ESS!M28,0)</f>
        <v>0</v>
      </c>
      <c r="Y28" s="93"/>
    </row>
    <row r="29" spans="1:25" ht="23.25" customHeight="1" x14ac:dyDescent="0.3">
      <c r="A29" s="1"/>
      <c r="B29" s="283" t="str">
        <f>IF('Customer Load Sheet'!B73=0,"Use for Spacing Only",'Customer Load Sheet'!B73)</f>
        <v>Refrigeration</v>
      </c>
      <c r="C29" s="269">
        <f>'Customer Load Sheet'!C73</f>
        <v>0</v>
      </c>
      <c r="D29" s="269">
        <f>'Customer Load Sheet'!D73</f>
        <v>0</v>
      </c>
      <c r="E29" s="269">
        <f>'Customer Load Sheet'!E73</f>
        <v>0</v>
      </c>
      <c r="F29" s="269">
        <f>'Customer Load Sheet'!F73</f>
        <v>0</v>
      </c>
      <c r="G29" s="269">
        <f>'Customer Load Sheet'!G73</f>
        <v>0</v>
      </c>
      <c r="H29" s="151">
        <f t="shared" si="7"/>
        <v>52</v>
      </c>
      <c r="I29" s="244" t="str">
        <f>'Customer Load Sheet'!H73</f>
        <v xml:space="preserve"> </v>
      </c>
      <c r="J29" s="83"/>
      <c r="K29" s="245">
        <f t="shared" si="8"/>
        <v>0.5</v>
      </c>
      <c r="L29" s="246">
        <f t="shared" si="9"/>
        <v>0.5</v>
      </c>
      <c r="M29" s="247">
        <f t="shared" si="10"/>
        <v>0</v>
      </c>
      <c r="N29" s="247">
        <f t="shared" si="11"/>
        <v>0</v>
      </c>
      <c r="O29" s="87">
        <f t="shared" si="12"/>
        <v>0</v>
      </c>
      <c r="P29" s="248"/>
      <c r="Q29" s="248"/>
      <c r="S29" s="466">
        <f>IF(B29='Customer Load Sheet'!$B$106,ESS!M29,0)</f>
        <v>0</v>
      </c>
      <c r="T29" s="466">
        <f>IF(B29='Customer Load Sheet'!$B$113,ESS!M29,0)</f>
        <v>0</v>
      </c>
      <c r="Y29" s="93"/>
    </row>
    <row r="30" spans="1:25" ht="39" x14ac:dyDescent="0.3">
      <c r="A30" s="2"/>
      <c r="B30" s="52" t="str">
        <f>'Customer Load Sheet'!B74</f>
        <v>Subtotal Apartments-Non Heat</v>
      </c>
      <c r="C30" s="256">
        <f>'Customer Load Sheet'!C74</f>
        <v>0</v>
      </c>
      <c r="D30" s="256">
        <f>'Customer Load Sheet'!D74</f>
        <v>0</v>
      </c>
      <c r="E30" s="256">
        <f>'Customer Load Sheet'!E74</f>
        <v>0</v>
      </c>
      <c r="F30" s="269">
        <f>'Customer Load Sheet'!F74</f>
        <v>0</v>
      </c>
      <c r="G30" s="269">
        <f>'Customer Load Sheet'!G74</f>
        <v>0</v>
      </c>
      <c r="H30" s="256"/>
      <c r="I30" s="282" t="str">
        <f>'Customer Load Sheet'!H74</f>
        <v>SUBTOTAL APT-NON Heat</v>
      </c>
      <c r="J30" s="83"/>
      <c r="K30" s="245"/>
      <c r="L30" s="52" t="s">
        <v>96</v>
      </c>
      <c r="M30" s="258">
        <f>SUM(M22:M29)</f>
        <v>0</v>
      </c>
      <c r="N30" s="258">
        <f t="shared" si="11"/>
        <v>0</v>
      </c>
      <c r="O30" s="51">
        <f>SUM(O22:O29)</f>
        <v>0</v>
      </c>
      <c r="P30" s="248"/>
      <c r="Q30" s="248"/>
      <c r="S30" s="466">
        <f>SUM(S22:S29)</f>
        <v>0</v>
      </c>
      <c r="T30" s="466">
        <f>SUM(T22:T29)</f>
        <v>0</v>
      </c>
      <c r="Y30" s="93"/>
    </row>
    <row r="31" spans="1:25" ht="23.25" customHeight="1" x14ac:dyDescent="0.3">
      <c r="A31" s="1"/>
      <c r="B31" s="55" t="str">
        <f>IF('Customer Load Sheet'!B75=0,"Use for Spacing Only",'Customer Load Sheet'!B75)</f>
        <v xml:space="preserve">A/C </v>
      </c>
      <c r="C31" s="256">
        <f>'Customer Load Sheet'!C75</f>
        <v>0</v>
      </c>
      <c r="D31" s="256">
        <f>'Customer Load Sheet'!D75</f>
        <v>0</v>
      </c>
      <c r="E31" s="256">
        <f>'Customer Load Sheet'!E75</f>
        <v>0</v>
      </c>
      <c r="F31" s="269">
        <f>'Customer Load Sheet'!F75</f>
        <v>0</v>
      </c>
      <c r="G31" s="269">
        <f>'Customer Load Sheet'!G75</f>
        <v>0</v>
      </c>
      <c r="H31" s="151">
        <f>VLOOKUP(B31,LOAD_TYPE_RES_HVAC,3,0)</f>
        <v>16</v>
      </c>
      <c r="I31" s="244">
        <f>'Customer Load Sheet'!H75</f>
        <v>0</v>
      </c>
      <c r="J31" s="83"/>
      <c r="K31" s="245">
        <f>VLOOKUP(B31,LOAD_TYPE_RES_HVAC,2,0)</f>
        <v>0.75</v>
      </c>
      <c r="L31" s="246">
        <f>VLOOKUP(B31,LOAD_TYPE_RES_HVAC,2,0)</f>
        <v>0.75</v>
      </c>
      <c r="M31" s="247">
        <f>C31*L31*$P$22</f>
        <v>0</v>
      </c>
      <c r="N31" s="247">
        <f t="shared" si="11"/>
        <v>0</v>
      </c>
      <c r="O31" s="87">
        <f>M31*H31*G31</f>
        <v>0</v>
      </c>
      <c r="P31" s="248"/>
      <c r="Q31" s="248"/>
      <c r="S31" s="466">
        <f>IF(B31='Customer Load Sheet'!$B$106,ESS!M31,0)</f>
        <v>0</v>
      </c>
      <c r="T31" s="466">
        <f>IF(B31='Customer Load Sheet'!$B$113,ESS!M31,0)</f>
        <v>0</v>
      </c>
      <c r="Y31" s="93"/>
    </row>
    <row r="32" spans="1:25" ht="23.25" customHeight="1" x14ac:dyDescent="0.3">
      <c r="A32" s="1"/>
      <c r="B32" s="55" t="str">
        <f>IF('Customer Load Sheet'!B76=0,"Use for Spacing Only",'Customer Load Sheet'!B76)</f>
        <v>Heating including Heat Pumps</v>
      </c>
      <c r="C32" s="256">
        <f>'Customer Load Sheet'!C76</f>
        <v>0</v>
      </c>
      <c r="D32" s="256">
        <f>'Customer Load Sheet'!D76</f>
        <v>0</v>
      </c>
      <c r="E32" s="256">
        <f>'Customer Load Sheet'!E76</f>
        <v>0</v>
      </c>
      <c r="F32" s="269">
        <f>'Customer Load Sheet'!F76</f>
        <v>0</v>
      </c>
      <c r="G32" s="269">
        <f>'Customer Load Sheet'!G76</f>
        <v>0</v>
      </c>
      <c r="H32" s="151">
        <f>VLOOKUP(B32,LOAD_TYPE_RES_HVAC,3,0)</f>
        <v>36</v>
      </c>
      <c r="I32" s="244">
        <f>'Customer Load Sheet'!H76</f>
        <v>0</v>
      </c>
      <c r="J32" s="83"/>
      <c r="K32" s="245">
        <f>VLOOKUP(B32,LOAD_TYPE_RES_HVAC,2,0)</f>
        <v>0.75</v>
      </c>
      <c r="L32" s="246">
        <f>VLOOKUP(B32,LOAD_TYPE_RES_HVAC,2,0)</f>
        <v>0.75</v>
      </c>
      <c r="M32" s="247">
        <f>C32*L32*$P$22</f>
        <v>0</v>
      </c>
      <c r="N32" s="247">
        <f t="shared" si="11"/>
        <v>0</v>
      </c>
      <c r="O32" s="87">
        <f>M32*H32*G32</f>
        <v>0</v>
      </c>
      <c r="P32" s="248"/>
      <c r="Q32" s="248"/>
      <c r="S32" s="466">
        <f>IF(B32='Customer Load Sheet'!$B$106,ESS!M32,0)</f>
        <v>0</v>
      </c>
      <c r="T32" s="466">
        <f>IF(B32='Customer Load Sheet'!$B$113,ESS!M32,0)</f>
        <v>0</v>
      </c>
      <c r="Y32" s="93"/>
    </row>
    <row r="33" spans="1:21" ht="39" x14ac:dyDescent="0.3">
      <c r="A33" s="2"/>
      <c r="B33" s="52" t="str">
        <f>'Customer Load Sheet'!B77</f>
        <v>Subtotal Apartments-Heat and A/C</v>
      </c>
      <c r="C33" s="256">
        <f>'Customer Load Sheet'!C77</f>
        <v>0</v>
      </c>
      <c r="D33" s="256">
        <f>'Customer Load Sheet'!D77</f>
        <v>0</v>
      </c>
      <c r="E33" s="256">
        <f>'Customer Load Sheet'!E77</f>
        <v>0</v>
      </c>
      <c r="F33" s="269">
        <f>'Customer Load Sheet'!F77</f>
        <v>0</v>
      </c>
      <c r="G33" s="269">
        <f>'Customer Load Sheet'!G77</f>
        <v>0</v>
      </c>
      <c r="H33" s="257"/>
      <c r="I33" s="52" t="str">
        <f>'Customer Load Sheet'!H77</f>
        <v>SUBTOTAL APT-HEAT</v>
      </c>
      <c r="J33" s="83"/>
      <c r="K33" s="245"/>
      <c r="L33" s="52" t="s">
        <v>98</v>
      </c>
      <c r="M33" s="258">
        <f>SUM(M31:M32)</f>
        <v>0</v>
      </c>
      <c r="N33" s="258">
        <f t="shared" si="11"/>
        <v>0</v>
      </c>
      <c r="O33" s="51">
        <f>SUM(O31:O32)</f>
        <v>0</v>
      </c>
      <c r="P33" s="248"/>
      <c r="Q33" s="248"/>
      <c r="S33" s="466">
        <f>SUM(S31:S32)</f>
        <v>0</v>
      </c>
      <c r="T33" s="466">
        <f>SUM(T31:T32)</f>
        <v>0</v>
      </c>
    </row>
    <row r="34" spans="1:21" ht="27.75" customHeight="1" x14ac:dyDescent="0.3">
      <c r="A34" s="2"/>
      <c r="B34" s="52" t="str">
        <f>'Customer Load Sheet'!B79</f>
        <v>Total New Connected Load</v>
      </c>
      <c r="C34" s="256">
        <f>'Customer Load Sheet'!C78</f>
        <v>0</v>
      </c>
      <c r="D34" s="256">
        <f>'Customer Load Sheet'!D78</f>
        <v>0</v>
      </c>
      <c r="E34" s="256">
        <f>'Customer Load Sheet'!E78</f>
        <v>0</v>
      </c>
      <c r="F34" s="269">
        <f>'Customer Load Sheet'!F78</f>
        <v>0</v>
      </c>
      <c r="G34" s="269">
        <f>'Customer Load Sheet'!G78</f>
        <v>0</v>
      </c>
      <c r="H34" s="257"/>
      <c r="I34" s="52" t="str">
        <f>'Customer Load Sheet'!H78</f>
        <v>TOTAL RESIDENTIAL LOADS</v>
      </c>
      <c r="J34" s="83"/>
      <c r="K34" s="245"/>
      <c r="L34" s="52" t="str">
        <f>I34</f>
        <v>TOTAL RESIDENTIAL LOADS</v>
      </c>
      <c r="M34" s="258">
        <f>M33+M30</f>
        <v>0</v>
      </c>
      <c r="N34" s="258">
        <f>N33+N30</f>
        <v>0</v>
      </c>
      <c r="O34" s="258">
        <f>O33+O30</f>
        <v>0</v>
      </c>
      <c r="P34" s="52" t="s">
        <v>276</v>
      </c>
      <c r="Q34" s="259" t="e">
        <f>IF($Q$39=3,($M$34*1000)/($Q$38*$Q$41*1.732),($M$34*1000)/($Q$38*$Q$41))</f>
        <v>#N/A</v>
      </c>
      <c r="S34" s="467"/>
      <c r="T34" s="467"/>
    </row>
    <row r="35" spans="1:21" ht="22.5" customHeight="1" x14ac:dyDescent="0.3">
      <c r="A35" s="2"/>
      <c r="B35" s="295"/>
      <c r="C35" s="295"/>
      <c r="D35" s="256">
        <f>'Customer Load Sheet'!D79</f>
        <v>0</v>
      </c>
      <c r="E35" s="256">
        <f>'Customer Load Sheet'!E79</f>
        <v>0</v>
      </c>
      <c r="F35" s="269">
        <f>'Customer Load Sheet'!F79</f>
        <v>0</v>
      </c>
      <c r="G35" s="269" t="str">
        <f>'Customer Load Sheet'!G79</f>
        <v xml:space="preserve"> </v>
      </c>
      <c r="H35" s="257"/>
      <c r="I35" s="244" t="str">
        <f>'Customer Load Sheet'!H79</f>
        <v xml:space="preserve"> </v>
      </c>
      <c r="J35" s="83"/>
      <c r="K35" s="245"/>
      <c r="L35" s="245"/>
      <c r="M35" s="245"/>
      <c r="N35" s="245"/>
      <c r="O35" s="245"/>
      <c r="P35" s="296" t="s">
        <v>491</v>
      </c>
      <c r="Q35" s="297" t="e">
        <f>N34/P24</f>
        <v>#DIV/0!</v>
      </c>
      <c r="S35" s="467">
        <f>SUM(S33+S20)</f>
        <v>0</v>
      </c>
      <c r="T35" s="467">
        <f>SUM(T33+T20)</f>
        <v>0</v>
      </c>
      <c r="U35" t="s">
        <v>1</v>
      </c>
    </row>
    <row r="36" spans="1:21" ht="35.25" customHeight="1" x14ac:dyDescent="0.3">
      <c r="A36" s="2"/>
      <c r="B36" s="30" t="str">
        <f>'Customer Load Sheet'!B79</f>
        <v>Total New Connected Load</v>
      </c>
      <c r="C36" s="191">
        <f>'Customer Load Sheet'!C79</f>
        <v>0</v>
      </c>
      <c r="D36" s="191">
        <f>'Customer Load Sheet'!D79</f>
        <v>0</v>
      </c>
      <c r="E36" s="191">
        <f>'Customer Load Sheet'!E79</f>
        <v>0</v>
      </c>
      <c r="F36" s="191">
        <f>'Customer Load Sheet'!F79</f>
        <v>0</v>
      </c>
      <c r="G36" s="192" t="str">
        <f>'Customer Load Sheet'!G79</f>
        <v xml:space="preserve"> </v>
      </c>
      <c r="H36" s="192"/>
      <c r="I36" s="191" t="str">
        <f>'Customer Load Sheet'!H79</f>
        <v xml:space="preserve"> </v>
      </c>
      <c r="L36" s="446"/>
      <c r="M36" s="446"/>
      <c r="N36" s="446"/>
      <c r="O36" s="446"/>
      <c r="P36" s="446"/>
      <c r="Q36" s="447"/>
      <c r="S36" s="467"/>
    </row>
    <row r="37" spans="1:21" ht="18" x14ac:dyDescent="0.4">
      <c r="A37" s="2"/>
      <c r="B37" s="2"/>
      <c r="C37" s="2"/>
      <c r="D37" s="2"/>
      <c r="E37" s="2"/>
      <c r="F37" s="2"/>
      <c r="G37" s="2"/>
      <c r="H37" s="2"/>
      <c r="I37" s="2"/>
      <c r="L37" s="186"/>
      <c r="M37" s="445" t="s">
        <v>492</v>
      </c>
      <c r="N37" s="445" t="s">
        <v>493</v>
      </c>
    </row>
    <row r="38" spans="1:21" ht="52" x14ac:dyDescent="0.3">
      <c r="B38" s="10" t="str">
        <f>'Customer Load Sheet'!B81</f>
        <v>Completed by</v>
      </c>
      <c r="C38" s="538" t="str">
        <f>'Customer Load Sheet'!C81</f>
        <v xml:space="preserve"> </v>
      </c>
      <c r="D38" s="539"/>
      <c r="E38" s="539"/>
      <c r="F38" s="539"/>
      <c r="G38" s="539"/>
      <c r="H38" s="539"/>
      <c r="I38" s="540"/>
      <c r="L38" s="194" t="s">
        <v>157</v>
      </c>
      <c r="M38" s="187">
        <f>SUM(M20+M33+M30)-S35-T35+(MAX(S35,T35))</f>
        <v>0</v>
      </c>
      <c r="N38" s="188">
        <f>M38/Q$41</f>
        <v>0</v>
      </c>
      <c r="P38" s="24" t="s">
        <v>124</v>
      </c>
      <c r="Q38" s="26" t="e">
        <f>'Customer Load Sheet'!D27</f>
        <v>#N/A</v>
      </c>
      <c r="R38" s="2"/>
    </row>
    <row r="39" spans="1:21" ht="65" x14ac:dyDescent="0.3">
      <c r="A39" t="s">
        <v>1</v>
      </c>
      <c r="B39" s="6" t="str">
        <f>'Customer Load Sheet'!B82</f>
        <v>Brief Description of Project or Additional Comments</v>
      </c>
      <c r="C39" s="575" t="str">
        <f>'Customer Load Sheet'!C82:H82</f>
        <v xml:space="preserve"> </v>
      </c>
      <c r="D39" s="576" t="e">
        <f>'Customer Load Sheet'!#REF!</f>
        <v>#REF!</v>
      </c>
      <c r="E39" s="576" t="e">
        <f>'Customer Load Sheet'!#REF!</f>
        <v>#REF!</v>
      </c>
      <c r="F39" s="576" t="e">
        <f>'Customer Load Sheet'!#REF!</f>
        <v>#REF!</v>
      </c>
      <c r="G39" s="576" t="e">
        <f>'Customer Load Sheet'!#REF!</f>
        <v>#REF!</v>
      </c>
      <c r="H39" s="576"/>
      <c r="I39" s="577" t="e">
        <f>'Customer Load Sheet'!#REF!</f>
        <v>#REF!</v>
      </c>
      <c r="L39" s="195" t="s">
        <v>247</v>
      </c>
      <c r="M39" s="63"/>
      <c r="N39" s="189">
        <f>M39/$Q$41</f>
        <v>0</v>
      </c>
      <c r="P39" s="24" t="s">
        <v>49</v>
      </c>
      <c r="Q39" s="26" t="e">
        <f>'Customer Load Sheet'!F27</f>
        <v>#N/A</v>
      </c>
      <c r="R39" s="22" t="s">
        <v>282</v>
      </c>
    </row>
    <row r="40" spans="1:21" ht="32" x14ac:dyDescent="0.3">
      <c r="B40" s="6" t="s">
        <v>134</v>
      </c>
      <c r="C40" s="541"/>
      <c r="D40" s="542"/>
      <c r="E40" s="542"/>
      <c r="F40" s="542"/>
      <c r="G40" s="542"/>
      <c r="H40" s="542"/>
      <c r="I40" s="543"/>
      <c r="L40" s="196" t="s">
        <v>127</v>
      </c>
      <c r="M40" s="87">
        <f>SUM(M39+M38)</f>
        <v>0</v>
      </c>
      <c r="N40" s="190">
        <f>SUM(N39+N38)</f>
        <v>0</v>
      </c>
      <c r="P40" s="24" t="s">
        <v>442</v>
      </c>
      <c r="Q40" s="86" t="e">
        <f>IF($Q$39=3,($M$40*1000)/($Q$38*$Q$41*1.732),($M$40*1000)/($Q$38*$Q$39))</f>
        <v>#N/A</v>
      </c>
      <c r="R40" s="444" t="e">
        <f>Q40/'Customer Load Sheet'!F26</f>
        <v>#N/A</v>
      </c>
    </row>
    <row r="41" spans="1:21" ht="65" x14ac:dyDescent="0.3">
      <c r="C41" s="544"/>
      <c r="D41" s="545"/>
      <c r="E41" s="545"/>
      <c r="F41" s="545"/>
      <c r="G41" s="545"/>
      <c r="H41" s="545"/>
      <c r="I41" s="546"/>
      <c r="L41" s="197" t="s">
        <v>229</v>
      </c>
      <c r="M41" s="63"/>
      <c r="N41" s="189">
        <f>M41/Q41</f>
        <v>0</v>
      </c>
      <c r="P41" s="21" t="s">
        <v>143</v>
      </c>
      <c r="Q41" s="63">
        <v>0.95</v>
      </c>
    </row>
    <row r="42" spans="1:21" ht="26" x14ac:dyDescent="0.3">
      <c r="C42" s="547"/>
      <c r="D42" s="548"/>
      <c r="E42" s="548"/>
      <c r="F42" s="548"/>
      <c r="G42" s="548"/>
      <c r="H42" s="548"/>
      <c r="I42" s="549"/>
      <c r="L42" s="198" t="s">
        <v>496</v>
      </c>
      <c r="M42" s="76">
        <f>M41+M40</f>
        <v>0</v>
      </c>
      <c r="N42" s="76">
        <f>N41+N40</f>
        <v>0</v>
      </c>
      <c r="P42" s="24" t="s">
        <v>125</v>
      </c>
      <c r="Q42" s="443" t="e">
        <f>M42*1000/'Customer Load Sheet'!H19</f>
        <v>#DIV/0!</v>
      </c>
      <c r="R42" s="2"/>
    </row>
    <row r="43" spans="1:21" ht="13" thickBot="1" x14ac:dyDescent="0.3">
      <c r="C43" s="77"/>
      <c r="D43" s="77"/>
      <c r="E43" s="77"/>
      <c r="F43" s="77"/>
      <c r="G43" s="77"/>
      <c r="H43" s="77"/>
      <c r="I43" s="77"/>
      <c r="R43" s="2"/>
    </row>
    <row r="44" spans="1:21" ht="21.5" thickBot="1" x14ac:dyDescent="0.3">
      <c r="B44" s="556" t="s">
        <v>526</v>
      </c>
      <c r="C44" s="557"/>
      <c r="D44" s="558"/>
      <c r="F44" s="563" t="s">
        <v>533</v>
      </c>
      <c r="G44" s="564"/>
      <c r="H44" s="564"/>
      <c r="I44" s="564"/>
      <c r="J44" s="565"/>
      <c r="P44" s="207" t="s">
        <v>129</v>
      </c>
      <c r="Q44" s="89">
        <v>0.14000000000000001</v>
      </c>
    </row>
    <row r="45" spans="1:21" ht="21" x14ac:dyDescent="0.25">
      <c r="B45" s="550" t="s">
        <v>527</v>
      </c>
      <c r="C45" s="551"/>
      <c r="D45" s="552"/>
      <c r="F45" s="559" t="s">
        <v>529</v>
      </c>
      <c r="G45" s="560"/>
      <c r="H45" s="337">
        <f>'Customer Load Sheet'!C41</f>
        <v>0</v>
      </c>
      <c r="I45" s="566" t="s">
        <v>545</v>
      </c>
      <c r="J45" s="567"/>
      <c r="P45" s="208" t="s">
        <v>235</v>
      </c>
      <c r="Q45" s="83"/>
      <c r="R45" s="2"/>
    </row>
    <row r="46" spans="1:21" ht="22" x14ac:dyDescent="0.35">
      <c r="B46" s="553" t="str">
        <f>'Transmission-Distribution Plan'!C66&amp; " * "&amp;'Transmission-Distribution Plan'!G66</f>
        <v>0 * U3TD3JFAPFE</v>
      </c>
      <c r="C46" s="554"/>
      <c r="D46" s="555"/>
      <c r="F46" s="561" t="s">
        <v>532</v>
      </c>
      <c r="G46" s="562"/>
      <c r="H46" s="338">
        <f>'Customer Load Sheet'!C42</f>
        <v>0</v>
      </c>
      <c r="I46" s="566"/>
      <c r="J46" s="567"/>
      <c r="P46" s="199" t="s">
        <v>232</v>
      </c>
      <c r="Q46" s="200">
        <f>O20</f>
        <v>0</v>
      </c>
      <c r="R46" s="2"/>
    </row>
    <row r="47" spans="1:21" ht="22" x14ac:dyDescent="0.35">
      <c r="B47" s="553" t="str">
        <f>'Transmission-Distribution Plan'!D66&amp; " KVA"</f>
        <v>50 KVA</v>
      </c>
      <c r="C47" s="554"/>
      <c r="D47" s="555"/>
      <c r="F47" s="561" t="s">
        <v>531</v>
      </c>
      <c r="G47" s="562"/>
      <c r="H47" s="338">
        <f>'Customer Load Sheet'!F42</f>
        <v>0</v>
      </c>
      <c r="I47" s="566"/>
      <c r="J47" s="567"/>
      <c r="P47" s="196" t="s">
        <v>230</v>
      </c>
      <c r="Q47" s="201">
        <f>Q46*Q44</f>
        <v>0</v>
      </c>
    </row>
    <row r="48" spans="1:21" ht="16" thickBot="1" x14ac:dyDescent="0.4">
      <c r="B48" s="553" t="str">
        <f>'Transmission-Distribution Plan'!F66</f>
        <v xml:space="preserve">D866243E </v>
      </c>
      <c r="C48" s="554"/>
      <c r="D48" s="555"/>
      <c r="F48" s="578" t="s">
        <v>530</v>
      </c>
      <c r="G48" s="579"/>
      <c r="H48" s="339">
        <f>'Customer Load Sheet'!C43</f>
        <v>0</v>
      </c>
      <c r="I48" s="568"/>
      <c r="J48" s="569"/>
      <c r="P48" s="202"/>
      <c r="Q48" s="203"/>
    </row>
    <row r="49" spans="2:17" ht="22" x14ac:dyDescent="0.35">
      <c r="B49" s="553" t="str">
        <f>'Transmission-Distribution Plan'!E66</f>
        <v>PADXMR 3P 300K 12GY/7.2 208Y/120P F NT E</v>
      </c>
      <c r="C49" s="554"/>
      <c r="D49" s="555"/>
      <c r="P49" s="196" t="s">
        <v>233</v>
      </c>
      <c r="Q49" s="204">
        <f>O34</f>
        <v>0</v>
      </c>
    </row>
    <row r="50" spans="2:17" ht="22" x14ac:dyDescent="0.35">
      <c r="B50" s="370"/>
      <c r="C50" s="371"/>
      <c r="D50" s="372"/>
      <c r="P50" s="205" t="s">
        <v>234</v>
      </c>
      <c r="Q50" s="206">
        <f>Q49*Q44</f>
        <v>0</v>
      </c>
    </row>
    <row r="51" spans="2:17" ht="15.5" x14ac:dyDescent="0.35">
      <c r="B51" s="573" t="s">
        <v>528</v>
      </c>
      <c r="C51" s="536"/>
      <c r="D51" s="574"/>
    </row>
    <row r="52" spans="2:17" ht="16" thickBot="1" x14ac:dyDescent="0.4">
      <c r="B52" s="570" t="e">
        <f>'Customer Load Sheet'!H41</f>
        <v>#N/A</v>
      </c>
      <c r="C52" s="571"/>
      <c r="D52" s="572"/>
    </row>
    <row r="56" spans="2:17" ht="13" x14ac:dyDescent="0.3">
      <c r="B56" s="12" t="s">
        <v>108</v>
      </c>
      <c r="C56" s="11" t="s">
        <v>40</v>
      </c>
    </row>
    <row r="57" spans="2:17" x14ac:dyDescent="0.25">
      <c r="B57" s="14" t="s">
        <v>111</v>
      </c>
      <c r="C57" s="15">
        <v>0.63</v>
      </c>
    </row>
    <row r="58" spans="2:17" x14ac:dyDescent="0.25">
      <c r="B58" s="14" t="s">
        <v>112</v>
      </c>
      <c r="C58" s="15">
        <v>0.53</v>
      </c>
    </row>
    <row r="59" spans="2:17" x14ac:dyDescent="0.25">
      <c r="B59" s="14" t="s">
        <v>117</v>
      </c>
      <c r="C59" s="15">
        <v>0.49</v>
      </c>
    </row>
    <row r="60" spans="2:17" x14ac:dyDescent="0.25">
      <c r="B60" s="23" t="s">
        <v>109</v>
      </c>
      <c r="C60" s="15">
        <v>1</v>
      </c>
    </row>
    <row r="61" spans="2:17" ht="12.75" customHeight="1" x14ac:dyDescent="0.25">
      <c r="B61" s="14" t="s">
        <v>113</v>
      </c>
      <c r="C61" s="15">
        <v>0.46</v>
      </c>
    </row>
    <row r="62" spans="2:17" x14ac:dyDescent="0.25">
      <c r="B62" s="14" t="s">
        <v>114</v>
      </c>
      <c r="C62" s="15">
        <v>0.44</v>
      </c>
    </row>
    <row r="63" spans="2:17" x14ac:dyDescent="0.25">
      <c r="B63" s="14" t="s">
        <v>231</v>
      </c>
      <c r="C63" s="15">
        <v>0.42</v>
      </c>
    </row>
    <row r="64" spans="2:17" x14ac:dyDescent="0.25">
      <c r="B64" s="14" t="s">
        <v>115</v>
      </c>
      <c r="C64" s="15">
        <v>0.41</v>
      </c>
    </row>
    <row r="65" spans="2:16" x14ac:dyDescent="0.25">
      <c r="B65" s="14" t="s">
        <v>116</v>
      </c>
      <c r="C65" s="15">
        <v>0.4</v>
      </c>
    </row>
    <row r="66" spans="2:16" x14ac:dyDescent="0.25">
      <c r="B66" s="14" t="s">
        <v>110</v>
      </c>
      <c r="C66" s="15">
        <v>0.78</v>
      </c>
    </row>
    <row r="67" spans="2:16" x14ac:dyDescent="0.25">
      <c r="B67" s="14" t="s">
        <v>55</v>
      </c>
      <c r="C67" s="15">
        <v>1</v>
      </c>
    </row>
    <row r="74" spans="2:16" x14ac:dyDescent="0.25">
      <c r="P74" t="s">
        <v>1</v>
      </c>
    </row>
  </sheetData>
  <sheetProtection algorithmName="SHA-512" hashValue="VFkSjdSZdIwoYyimiMnqTg8oxOld2feFqDvq19djLKMHeKefsXgSm1WrENaMZe+eGKTnh+YFMqYuJTAaIgi4Cw==" saltValue="K0P7K/QR7kUW2CGN0i014g==" spinCount="100000" sheet="1" objects="1" scenarios="1"/>
  <protectedRanges>
    <protectedRange sqref="C50:C52" name="Deposit Calculator"/>
  </protectedRanges>
  <mergeCells count="17">
    <mergeCell ref="B49:D49"/>
    <mergeCell ref="B52:D52"/>
    <mergeCell ref="B51:D51"/>
    <mergeCell ref="C39:I39"/>
    <mergeCell ref="F47:G47"/>
    <mergeCell ref="F48:G48"/>
    <mergeCell ref="C38:I38"/>
    <mergeCell ref="C40:I42"/>
    <mergeCell ref="B45:D45"/>
    <mergeCell ref="B46:D46"/>
    <mergeCell ref="B44:D44"/>
    <mergeCell ref="F45:G45"/>
    <mergeCell ref="F46:G46"/>
    <mergeCell ref="F44:J44"/>
    <mergeCell ref="I45:J48"/>
    <mergeCell ref="B47:D47"/>
    <mergeCell ref="B48:D48"/>
  </mergeCells>
  <conditionalFormatting sqref="I33:I34">
    <cfRule type="cellIs" dxfId="2" priority="2" operator="equal">
      <formula>H33</formula>
    </cfRule>
  </conditionalFormatting>
  <conditionalFormatting sqref="L4:L19">
    <cfRule type="cellIs" dxfId="1" priority="19" operator="equal">
      <formula>K4</formula>
    </cfRule>
  </conditionalFormatting>
  <conditionalFormatting sqref="L22:L34">
    <cfRule type="cellIs" dxfId="0" priority="1" operator="equal">
      <formula>K22</formula>
    </cfRule>
  </conditionalFormatting>
  <dataValidations count="1">
    <dataValidation type="list" allowBlank="1" showInputMessage="1" showErrorMessage="1" sqref="P21" xr:uid="{00000000-0002-0000-0100-000000000000}">
      <formula1>Multiple_list</formula1>
    </dataValidation>
  </dataValidations>
  <pageMargins left="0.7" right="0.7" top="0.75" bottom="0.75" header="0.3" footer="0.3"/>
  <pageSetup scale="48" fitToWidth="2" orientation="landscape" r:id="rId1"/>
  <headerFooter>
    <oddHeader>&amp;LESA Sheet &amp;D</oddHeader>
    <oddFooter>&amp;L&amp;D&amp;R&amp;F&amp;C&amp;"Calibri"&amp;11&amp;K000000&amp;"Calibri"&amp;11&amp;K000000&amp;A</oddFooter>
  </headerFooter>
  <rowBreaks count="1" manualBreakCount="1">
    <brk id="36" max="19" man="1"/>
  </rowBreaks>
  <ignoredErrors>
    <ignoredError sqref="C17:G18 I4:O17 H31:H32 L31:L33 H22:H29 L22:L29 I19:J19 I18:J18 M19:O19 M18:O18" unlockedFormula="1"/>
    <ignoredError sqref="N33" 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N182"/>
  <sheetViews>
    <sheetView topLeftCell="A57" zoomScaleNormal="100" workbookViewId="0">
      <selection activeCell="K67" sqref="K67"/>
    </sheetView>
  </sheetViews>
  <sheetFormatPr defaultColWidth="8.81640625" defaultRowHeight="12.5" x14ac:dyDescent="0.25"/>
  <cols>
    <col min="1" max="1" width="10.7265625" customWidth="1"/>
    <col min="2" max="2" width="29.26953125" customWidth="1"/>
    <col min="3" max="3" width="16.54296875" customWidth="1"/>
    <col min="4" max="4" width="17.453125" customWidth="1"/>
    <col min="5" max="5" width="22.26953125" customWidth="1"/>
    <col min="6" max="6" width="15.453125" customWidth="1"/>
    <col min="7" max="7" width="11.81640625" customWidth="1"/>
    <col min="8" max="8" width="13" customWidth="1"/>
    <col min="9" max="9" width="13.453125" customWidth="1"/>
    <col min="10" max="10" width="11.26953125" customWidth="1"/>
    <col min="14" max="14" width="20.1796875" customWidth="1"/>
    <col min="15" max="37" width="9.1796875" customWidth="1"/>
  </cols>
  <sheetData>
    <row r="1" spans="1:9" ht="13" thickBot="1" x14ac:dyDescent="0.3">
      <c r="A1" s="583" t="s">
        <v>57</v>
      </c>
      <c r="B1" s="57" t="s">
        <v>58</v>
      </c>
      <c r="C1" s="580">
        <f>'Customer Load Sheet'!C13</f>
        <v>0</v>
      </c>
      <c r="D1" s="581"/>
      <c r="E1" s="581"/>
      <c r="F1" s="581"/>
      <c r="G1" s="581"/>
      <c r="H1" s="582"/>
    </row>
    <row r="2" spans="1:9" ht="14.5" thickBot="1" x14ac:dyDescent="0.35">
      <c r="A2" s="584"/>
      <c r="B2" s="58" t="s">
        <v>315</v>
      </c>
      <c r="C2" s="595">
        <f>'Customer Load Sheet'!C11</f>
        <v>0</v>
      </c>
      <c r="D2" s="596"/>
      <c r="E2" s="597" t="s">
        <v>11</v>
      </c>
      <c r="F2" s="597"/>
      <c r="G2" s="611">
        <f>'Customer Load Sheet'!C12</f>
        <v>0</v>
      </c>
      <c r="H2" s="612"/>
    </row>
    <row r="3" spans="1:9" ht="13" thickBot="1" x14ac:dyDescent="0.3">
      <c r="A3" s="584"/>
      <c r="B3" s="58" t="s">
        <v>10</v>
      </c>
      <c r="C3" s="598" t="str">
        <f>('Customer Load Sheet'!C9&amp;"       "&amp;'Customer Load Sheet'!E9)</f>
        <v xml:space="preserve">       </v>
      </c>
      <c r="D3" s="599"/>
      <c r="E3" s="599"/>
      <c r="F3" s="599"/>
      <c r="G3" s="46"/>
      <c r="H3" s="47"/>
    </row>
    <row r="4" spans="1:9" ht="13" thickBot="1" x14ac:dyDescent="0.3">
      <c r="A4" s="584"/>
      <c r="B4" s="58" t="s">
        <v>59</v>
      </c>
      <c r="C4" s="9" t="s">
        <v>12</v>
      </c>
      <c r="D4" s="31" t="str">
        <f>'Customer Load Sheet'!D14</f>
        <v xml:space="preserve"> </v>
      </c>
      <c r="E4" s="33" t="s">
        <v>13</v>
      </c>
      <c r="F4" s="31" t="str">
        <f>'Customer Load Sheet'!F14</f>
        <v xml:space="preserve"> </v>
      </c>
      <c r="G4" s="33" t="s">
        <v>14</v>
      </c>
      <c r="H4" s="179" t="str">
        <f>'Customer Load Sheet'!H14</f>
        <v xml:space="preserve"> </v>
      </c>
      <c r="I4" s="29"/>
    </row>
    <row r="5" spans="1:9" ht="13" thickBot="1" x14ac:dyDescent="0.3">
      <c r="A5" s="584"/>
      <c r="B5" s="58" t="s">
        <v>60</v>
      </c>
      <c r="C5" s="600" t="str">
        <f>'Customer Load Sheet'!C15</f>
        <v xml:space="preserve"> </v>
      </c>
      <c r="D5" s="601"/>
      <c r="E5" s="601"/>
      <c r="F5" s="601"/>
      <c r="G5" s="601"/>
      <c r="H5" s="602"/>
    </row>
    <row r="6" spans="1:9" ht="13" thickBot="1" x14ac:dyDescent="0.3">
      <c r="A6" s="584"/>
      <c r="B6" s="58" t="s">
        <v>61</v>
      </c>
      <c r="C6" s="600" t="str">
        <f>'Customer Load Sheet'!C17</f>
        <v xml:space="preserve"> </v>
      </c>
      <c r="D6" s="601"/>
      <c r="E6" s="601"/>
      <c r="F6" s="601"/>
      <c r="G6" s="601"/>
      <c r="H6" s="602"/>
    </row>
    <row r="7" spans="1:9" ht="13" thickBot="1" x14ac:dyDescent="0.3">
      <c r="A7" s="585"/>
      <c r="B7" s="59" t="s">
        <v>62</v>
      </c>
      <c r="C7" s="590" t="str">
        <f>'Customer Load Sheet'!C19</f>
        <v xml:space="preserve"> </v>
      </c>
      <c r="D7" s="591"/>
      <c r="E7" s="591"/>
      <c r="F7" s="592"/>
      <c r="G7" s="48" t="s">
        <v>15</v>
      </c>
      <c r="H7" s="180">
        <f>'Customer Load Sheet'!H19</f>
        <v>0</v>
      </c>
      <c r="I7" s="4"/>
    </row>
    <row r="8" spans="1:9" ht="13.5" thickBot="1" x14ac:dyDescent="0.35">
      <c r="A8" s="1"/>
      <c r="B8" s="1"/>
      <c r="C8" s="4"/>
      <c r="D8" s="4"/>
      <c r="E8" s="4"/>
      <c r="F8" s="4"/>
      <c r="G8" s="4"/>
      <c r="H8" s="4"/>
      <c r="I8" s="4"/>
    </row>
    <row r="9" spans="1:9" ht="24" customHeight="1" x14ac:dyDescent="0.25">
      <c r="A9" s="608" t="s">
        <v>69</v>
      </c>
      <c r="B9" s="175" t="s">
        <v>64</v>
      </c>
      <c r="C9" s="153" t="s">
        <v>65</v>
      </c>
      <c r="D9" s="154" t="str">
        <f>'Customer Load Sheet'!C22</f>
        <v>New</v>
      </c>
      <c r="E9" s="156" t="s">
        <v>63</v>
      </c>
      <c r="F9" s="168" t="s">
        <v>26</v>
      </c>
      <c r="G9" s="158" t="s">
        <v>24</v>
      </c>
      <c r="H9" s="160" t="e">
        <f>'Customer Load Sheet'!F27</f>
        <v>#N/A</v>
      </c>
    </row>
    <row r="10" spans="1:9" ht="14" x14ac:dyDescent="0.3">
      <c r="A10" s="609"/>
      <c r="B10" s="176" t="s">
        <v>68</v>
      </c>
      <c r="C10" s="173" t="s">
        <v>21</v>
      </c>
      <c r="D10" s="162" t="e">
        <f>'Customer Load Sheet'!D27</f>
        <v>#N/A</v>
      </c>
      <c r="E10" s="159" t="s">
        <v>144</v>
      </c>
      <c r="F10" s="161" t="str">
        <f>'Customer Load Sheet'!F26</f>
        <v xml:space="preserve"> </v>
      </c>
      <c r="G10" s="34" t="s">
        <v>23</v>
      </c>
      <c r="H10" s="171">
        <f>'Customer Load Sheet'!H26</f>
        <v>0</v>
      </c>
    </row>
    <row r="11" spans="1:9" ht="13.4" customHeight="1" x14ac:dyDescent="0.25">
      <c r="A11" s="609"/>
      <c r="B11" s="28" t="s">
        <v>464</v>
      </c>
      <c r="C11" s="182" t="s">
        <v>52</v>
      </c>
      <c r="E11" s="4"/>
      <c r="F11" s="4"/>
      <c r="H11" s="82"/>
    </row>
    <row r="12" spans="1:9" x14ac:dyDescent="0.25">
      <c r="A12" s="609"/>
      <c r="B12" s="28" t="s">
        <v>465</v>
      </c>
      <c r="C12" s="182" t="s">
        <v>466</v>
      </c>
      <c r="D12" s="4"/>
      <c r="E12" s="4"/>
      <c r="F12" s="4"/>
      <c r="G12" s="4"/>
      <c r="H12" s="155"/>
    </row>
    <row r="13" spans="1:9" x14ac:dyDescent="0.25">
      <c r="A13" s="609"/>
      <c r="B13" s="177" t="s">
        <v>72</v>
      </c>
      <c r="C13" s="182" t="s">
        <v>102</v>
      </c>
      <c r="H13" s="82"/>
    </row>
    <row r="14" spans="1:9" x14ac:dyDescent="0.25">
      <c r="A14" s="609"/>
      <c r="B14" s="177" t="s">
        <v>477</v>
      </c>
      <c r="C14" s="63">
        <v>300</v>
      </c>
      <c r="D14" s="177"/>
      <c r="H14" s="82"/>
    </row>
    <row r="15" spans="1:9" x14ac:dyDescent="0.25">
      <c r="A15" s="609"/>
      <c r="B15" s="28" t="s">
        <v>71</v>
      </c>
      <c r="C15" s="174">
        <v>1</v>
      </c>
      <c r="D15" s="166" t="s">
        <v>473</v>
      </c>
      <c r="E15" s="174">
        <v>1</v>
      </c>
      <c r="G15" s="4"/>
      <c r="H15" s="155"/>
    </row>
    <row r="16" spans="1:9" x14ac:dyDescent="0.25">
      <c r="A16" s="609"/>
      <c r="B16" s="176" t="s">
        <v>478</v>
      </c>
      <c r="C16" s="174">
        <v>11.01</v>
      </c>
      <c r="E16" s="37"/>
      <c r="F16" s="37"/>
      <c r="G16" s="37"/>
      <c r="H16" s="170"/>
    </row>
    <row r="17" spans="1:10" x14ac:dyDescent="0.25">
      <c r="A17" s="609"/>
      <c r="B17" s="176" t="s">
        <v>613</v>
      </c>
      <c r="C17" s="174" t="s">
        <v>1000</v>
      </c>
      <c r="D17" s="2"/>
      <c r="E17" s="35"/>
      <c r="F17" s="40"/>
      <c r="G17" s="40"/>
      <c r="H17" s="172"/>
      <c r="J17" t="s">
        <v>1</v>
      </c>
    </row>
    <row r="18" spans="1:10" ht="19.399999999999999" customHeight="1" thickBot="1" x14ac:dyDescent="0.3">
      <c r="A18" s="610"/>
      <c r="B18" s="178" t="s">
        <v>143</v>
      </c>
      <c r="C18" s="184">
        <f>ESS!Q41</f>
        <v>0.95</v>
      </c>
      <c r="D18" s="165" t="s">
        <v>484</v>
      </c>
      <c r="E18" s="183" t="s">
        <v>141</v>
      </c>
      <c r="F18" s="169" t="s">
        <v>142</v>
      </c>
      <c r="G18" s="167"/>
      <c r="H18" s="164"/>
    </row>
    <row r="19" spans="1:10" ht="13" thickBot="1" x14ac:dyDescent="0.3">
      <c r="A19" s="43"/>
      <c r="B19" s="36"/>
    </row>
    <row r="20" spans="1:10" ht="26.5" customHeight="1" thickBot="1" x14ac:dyDescent="0.3">
      <c r="A20" s="589" t="s">
        <v>73</v>
      </c>
      <c r="B20" s="60" t="s">
        <v>30</v>
      </c>
      <c r="C20" s="56">
        <f>'Customer Load Sheet'!F40</f>
        <v>0</v>
      </c>
      <c r="D20" s="593" t="s">
        <v>154</v>
      </c>
      <c r="E20" s="594"/>
      <c r="F20" s="44">
        <f>'Customer Load Sheet'!C41</f>
        <v>0</v>
      </c>
      <c r="G20" s="70" t="str">
        <f>'Customer Load Sheet'!D11</f>
        <v>SIC Code</v>
      </c>
      <c r="H20" s="71">
        <f>'Customer Load Sheet'!E11</f>
        <v>0</v>
      </c>
      <c r="I20" s="41"/>
      <c r="J20" s="45"/>
    </row>
    <row r="21" spans="1:10" ht="55.5" customHeight="1" thickBot="1" x14ac:dyDescent="0.3">
      <c r="A21" s="589"/>
      <c r="B21" s="61" t="s">
        <v>74</v>
      </c>
      <c r="C21" s="56" t="e">
        <f>'Customer Load Sheet'!H41</f>
        <v>#N/A</v>
      </c>
      <c r="D21" s="606" t="s">
        <v>37</v>
      </c>
      <c r="E21" s="607"/>
      <c r="F21" s="68" t="str">
        <f>'Customer Load Sheet'!F11</f>
        <v>Revenue Class</v>
      </c>
      <c r="G21" s="69">
        <f>'Customer Load Sheet'!G11</f>
        <v>421</v>
      </c>
      <c r="H21" s="69" t="str">
        <f>'Customer Load Sheet'!F12</f>
        <v>Customer Rate</v>
      </c>
      <c r="I21" s="68" t="str">
        <f>'Customer Load Sheet'!G12</f>
        <v>Rate 310 MGS Secondary</v>
      </c>
      <c r="J21" s="157" t="str">
        <f>'Customer Load Sheet'!H12</f>
        <v xml:space="preserve">     21-400 KW</v>
      </c>
    </row>
    <row r="22" spans="1:10" ht="21" thickBot="1" x14ac:dyDescent="0.3">
      <c r="A22" s="589"/>
      <c r="B22" s="61" t="s">
        <v>76</v>
      </c>
      <c r="C22" s="38" t="s">
        <v>77</v>
      </c>
      <c r="D22" s="64" t="s">
        <v>56</v>
      </c>
      <c r="E22" s="39" t="s">
        <v>78</v>
      </c>
      <c r="F22" s="72" t="s">
        <v>56</v>
      </c>
      <c r="G22" s="36" t="s">
        <v>79</v>
      </c>
      <c r="H22" s="74" t="s">
        <v>1</v>
      </c>
      <c r="I22" s="75" t="s">
        <v>80</v>
      </c>
      <c r="J22" s="67">
        <f>'Customer Load Sheet'!F40</f>
        <v>0</v>
      </c>
    </row>
    <row r="23" spans="1:10" ht="59.25" customHeight="1" thickBot="1" x14ac:dyDescent="0.3">
      <c r="A23" s="589"/>
      <c r="B23" s="61" t="s">
        <v>81</v>
      </c>
      <c r="C23" s="181">
        <f>C20</f>
        <v>0</v>
      </c>
      <c r="D23" s="615" t="s">
        <v>37</v>
      </c>
      <c r="E23" s="616"/>
      <c r="F23" s="68" t="str">
        <f>'Customer Load Sheet'!D43</f>
        <v>Other Comments on Metering (including # of End Users if applicable or Meter Location Adjustment)</v>
      </c>
      <c r="G23" s="603">
        <f>'Customer Load Sheet'!G43:H43</f>
        <v>0</v>
      </c>
      <c r="H23" s="604"/>
      <c r="I23" s="605"/>
      <c r="J23" s="73" t="s">
        <v>1</v>
      </c>
    </row>
    <row r="24" spans="1:10" ht="26" thickBot="1" x14ac:dyDescent="0.35">
      <c r="A24" s="589"/>
      <c r="B24" s="62" t="s">
        <v>140</v>
      </c>
      <c r="C24" s="84" t="e">
        <f>ESS!Q40</f>
        <v>#N/A</v>
      </c>
      <c r="D24" s="586" t="s">
        <v>278</v>
      </c>
      <c r="E24" s="586"/>
      <c r="F24" s="587"/>
      <c r="G24" s="587"/>
      <c r="H24" s="587"/>
      <c r="I24" s="587"/>
      <c r="J24" s="588"/>
    </row>
    <row r="26" spans="1:10" ht="13" x14ac:dyDescent="0.3">
      <c r="A26" s="1" t="s">
        <v>33</v>
      </c>
      <c r="B26" s="1" t="s">
        <v>147</v>
      </c>
      <c r="C26" s="50" t="s">
        <v>145</v>
      </c>
      <c r="D26" s="50" t="s">
        <v>146</v>
      </c>
      <c r="E26" s="50" t="s">
        <v>146</v>
      </c>
      <c r="F26" s="4"/>
      <c r="G26" s="4"/>
      <c r="H26" s="4"/>
      <c r="I26" s="4"/>
    </row>
    <row r="27" spans="1:10" ht="26.5" thickBot="1" x14ac:dyDescent="0.35">
      <c r="A27" s="6" t="s">
        <v>1</v>
      </c>
      <c r="B27" s="7" t="str">
        <f>'Customer Load Sheet'!B46</f>
        <v>Enter Load Type.  Use drop down in each cell to change type</v>
      </c>
      <c r="C27" s="49" t="s">
        <v>131</v>
      </c>
      <c r="D27" s="21" t="str">
        <f>ESS!M2</f>
        <v>KW New Diversified</v>
      </c>
      <c r="E27" s="21" t="str">
        <f>ESS!N2</f>
        <v>KVA Diversified NEW</v>
      </c>
      <c r="H27" t="s">
        <v>1</v>
      </c>
    </row>
    <row r="28" spans="1:10" ht="12.75" customHeight="1" x14ac:dyDescent="0.25">
      <c r="A28" s="620" t="str">
        <f>'Customer Load Sheet'!A47</f>
        <v>Commercial Loads</v>
      </c>
      <c r="B28" s="298" t="str">
        <f>'Customer Load Sheet'!B47</f>
        <v xml:space="preserve">A/C </v>
      </c>
      <c r="C28" s="210">
        <f>'Customer Load Sheet'!C47</f>
        <v>0</v>
      </c>
      <c r="D28" s="210">
        <f>ESS!M4</f>
        <v>0</v>
      </c>
      <c r="E28" s="210">
        <f>ESS!N4</f>
        <v>0</v>
      </c>
    </row>
    <row r="29" spans="1:10" x14ac:dyDescent="0.25">
      <c r="A29" s="621"/>
      <c r="B29" s="298" t="str">
        <f>'Customer Load Sheet'!B48</f>
        <v>Receptacles</v>
      </c>
      <c r="C29" s="210">
        <f>'Customer Load Sheet'!C48</f>
        <v>0</v>
      </c>
      <c r="D29" s="210">
        <f>ESS!M5</f>
        <v>0</v>
      </c>
      <c r="E29" s="210">
        <f>ESS!N5</f>
        <v>0</v>
      </c>
    </row>
    <row r="30" spans="1:10" x14ac:dyDescent="0.25">
      <c r="A30" s="621"/>
      <c r="B30" s="298" t="str">
        <f>'Customer Load Sheet'!B49</f>
        <v>Miscellaneous/Other Not Specified</v>
      </c>
      <c r="C30" s="210">
        <f>'Customer Load Sheet'!C49</f>
        <v>0</v>
      </c>
      <c r="D30" s="210">
        <f>ESS!M6</f>
        <v>0</v>
      </c>
      <c r="E30" s="210">
        <f>ESS!N6</f>
        <v>0</v>
      </c>
    </row>
    <row r="31" spans="1:10" x14ac:dyDescent="0.25">
      <c r="A31" s="621"/>
      <c r="B31" s="298" t="str">
        <f>'Customer Load Sheet'!B50</f>
        <v>Heating including Heat Pumps</v>
      </c>
      <c r="C31" s="210">
        <f>'Customer Load Sheet'!C50</f>
        <v>0</v>
      </c>
      <c r="D31" s="210">
        <f>ESS!M7</f>
        <v>0</v>
      </c>
      <c r="E31" s="210">
        <f>ESS!N7</f>
        <v>0</v>
      </c>
    </row>
    <row r="32" spans="1:10" ht="12.75" customHeight="1" x14ac:dyDescent="0.25">
      <c r="A32" s="621"/>
      <c r="B32" s="298" t="str">
        <f>'Customer Load Sheet'!B51</f>
        <v>Heating including Heat Pumps</v>
      </c>
      <c r="C32" s="210">
        <f>'Customer Load Sheet'!C51</f>
        <v>0</v>
      </c>
      <c r="D32" s="210">
        <f>ESS!M8</f>
        <v>0</v>
      </c>
      <c r="E32" s="210">
        <f>ESS!N8</f>
        <v>0</v>
      </c>
    </row>
    <row r="33" spans="1:14" x14ac:dyDescent="0.25">
      <c r="A33" s="621"/>
      <c r="B33" s="298" t="str">
        <f>'Customer Load Sheet'!B52</f>
        <v>Lighting</v>
      </c>
      <c r="C33" s="210">
        <f>'Customer Load Sheet'!C52</f>
        <v>0</v>
      </c>
      <c r="D33" s="210">
        <f>ESS!M9</f>
        <v>0</v>
      </c>
      <c r="E33" s="210">
        <f>ESS!N9</f>
        <v>0</v>
      </c>
    </row>
    <row r="34" spans="1:14" x14ac:dyDescent="0.25">
      <c r="A34" s="621"/>
      <c r="B34" s="298" t="str">
        <f>'Customer Load Sheet'!B53</f>
        <v>Spec. Equipt (Welding/X-Ray/Elevators etc)</v>
      </c>
      <c r="C34" s="210">
        <f>'Customer Load Sheet'!C53</f>
        <v>0</v>
      </c>
      <c r="D34" s="210">
        <f>ESS!M10</f>
        <v>0</v>
      </c>
      <c r="E34" s="210">
        <f>ESS!N10</f>
        <v>0</v>
      </c>
    </row>
    <row r="35" spans="1:14" x14ac:dyDescent="0.25">
      <c r="A35" s="621"/>
      <c r="B35" s="298" t="str">
        <f>'Customer Load Sheet'!B54</f>
        <v xml:space="preserve">A/C </v>
      </c>
      <c r="C35" s="210">
        <f>'Customer Load Sheet'!C54</f>
        <v>0</v>
      </c>
      <c r="D35" s="210">
        <f>ESS!M11</f>
        <v>0</v>
      </c>
      <c r="E35" s="210">
        <f>ESS!N11</f>
        <v>0</v>
      </c>
    </row>
    <row r="36" spans="1:14" x14ac:dyDescent="0.25">
      <c r="A36" s="621"/>
      <c r="B36" s="298" t="str">
        <f>'Customer Load Sheet'!B55</f>
        <v>Heating - Water</v>
      </c>
      <c r="C36" s="210">
        <f>'Customer Load Sheet'!C55</f>
        <v>0</v>
      </c>
      <c r="D36" s="210">
        <f>ESS!M12</f>
        <v>0</v>
      </c>
      <c r="E36" s="210">
        <f>ESS!N12</f>
        <v>0</v>
      </c>
    </row>
    <row r="37" spans="1:14" ht="12.75" customHeight="1" x14ac:dyDescent="0.25">
      <c r="A37" s="621"/>
      <c r="B37" s="298" t="str">
        <f>'Customer Load Sheet'!B56</f>
        <v>Motor Loads General Purpose</v>
      </c>
      <c r="C37" s="210">
        <f>'Customer Load Sheet'!C56</f>
        <v>0</v>
      </c>
      <c r="D37" s="210">
        <f>ESS!M13</f>
        <v>0</v>
      </c>
      <c r="E37" s="210">
        <f>ESS!N13</f>
        <v>0</v>
      </c>
    </row>
    <row r="38" spans="1:14" x14ac:dyDescent="0.25">
      <c r="A38" s="621"/>
      <c r="B38" s="298" t="str">
        <f>'Customer Load Sheet'!B57</f>
        <v>Miscellaneous/Other Not Specified</v>
      </c>
      <c r="C38" s="210">
        <f>'Customer Load Sheet'!C57</f>
        <v>0</v>
      </c>
      <c r="D38" s="210">
        <f>ESS!M14</f>
        <v>0</v>
      </c>
      <c r="E38" s="210">
        <f>ESS!N14</f>
        <v>0</v>
      </c>
    </row>
    <row r="39" spans="1:14" x14ac:dyDescent="0.25">
      <c r="A39" s="621"/>
      <c r="B39" s="298" t="str">
        <f>'Customer Load Sheet'!B58</f>
        <v>Refrigeration</v>
      </c>
      <c r="C39" s="210">
        <f>'Customer Load Sheet'!C58</f>
        <v>0</v>
      </c>
      <c r="D39" s="210">
        <f>ESS!M15</f>
        <v>0</v>
      </c>
      <c r="E39" s="210">
        <f>ESS!N15</f>
        <v>0</v>
      </c>
    </row>
    <row r="40" spans="1:14" x14ac:dyDescent="0.25">
      <c r="A40" s="621"/>
      <c r="B40" s="298" t="str">
        <f>'Customer Load Sheet'!B59</f>
        <v>Spec. Equipt (Welding/X-Ray/Elevators etc)</v>
      </c>
      <c r="C40" s="210">
        <f>'Customer Load Sheet'!C59</f>
        <v>0</v>
      </c>
      <c r="D40" s="210">
        <f>ESS!M16</f>
        <v>0</v>
      </c>
      <c r="E40" s="210">
        <f>ESS!N16</f>
        <v>0</v>
      </c>
    </row>
    <row r="41" spans="1:14" x14ac:dyDescent="0.25">
      <c r="A41" s="621"/>
      <c r="B41" s="298" t="str">
        <f>'Customer Load Sheet'!B60</f>
        <v>Spec. Equipt (Welding/X-Ray/Elevators etc)</v>
      </c>
      <c r="C41" s="210">
        <f>'Customer Load Sheet'!C60</f>
        <v>0</v>
      </c>
      <c r="D41" s="210">
        <f>ESS!M17</f>
        <v>0</v>
      </c>
      <c r="E41" s="210">
        <f>ESS!N17</f>
        <v>0</v>
      </c>
    </row>
    <row r="42" spans="1:14" x14ac:dyDescent="0.25">
      <c r="A42" s="621"/>
      <c r="B42" s="298" t="str">
        <f>'Customer Load Sheet'!B61</f>
        <v>Use for Spacing Only</v>
      </c>
      <c r="C42" s="210">
        <f>'Customer Load Sheet'!C61</f>
        <v>0</v>
      </c>
      <c r="D42" s="210">
        <f>ESS!M18</f>
        <v>0</v>
      </c>
      <c r="E42" s="210">
        <f>ESS!N18</f>
        <v>0</v>
      </c>
    </row>
    <row r="43" spans="1:14" x14ac:dyDescent="0.25">
      <c r="A43" s="621"/>
      <c r="B43" s="298" t="str">
        <f>'Customer Load Sheet'!B62</f>
        <v>Use for Spacing Only</v>
      </c>
      <c r="C43" s="210">
        <f>'Customer Load Sheet'!C62</f>
        <v>0</v>
      </c>
      <c r="D43" s="210">
        <f>ESS!M19</f>
        <v>0</v>
      </c>
      <c r="E43" s="210">
        <f>ESS!N19</f>
        <v>0</v>
      </c>
    </row>
    <row r="44" spans="1:14" ht="13.5" thickBot="1" x14ac:dyDescent="0.35">
      <c r="A44" s="622"/>
      <c r="B44" s="299" t="str">
        <f>'Customer Load Sheet'!B63</f>
        <v>Total Commercial and  Common</v>
      </c>
      <c r="C44" s="300">
        <f>'Customer Load Sheet'!C63</f>
        <v>0</v>
      </c>
      <c r="D44" s="300">
        <f>ESS!M20</f>
        <v>0</v>
      </c>
      <c r="E44" s="300">
        <f>ESS!N20</f>
        <v>0</v>
      </c>
    </row>
    <row r="45" spans="1:14" x14ac:dyDescent="0.25">
      <c r="A45" s="617" t="str">
        <f>'Customer Load Sheet'!A66</f>
        <v>Residential Loads</v>
      </c>
      <c r="B45" s="55" t="str">
        <f>'Customer Load Sheet'!B66</f>
        <v>Laundry</v>
      </c>
      <c r="C45" s="210">
        <f>'Customer Load Sheet'!C66</f>
        <v>0</v>
      </c>
      <c r="D45" s="210">
        <f>ESS!M22</f>
        <v>0</v>
      </c>
      <c r="E45" s="210">
        <f>ESS!N22</f>
        <v>0</v>
      </c>
    </row>
    <row r="46" spans="1:14" x14ac:dyDescent="0.25">
      <c r="A46" s="618">
        <f>'Customer Load Sheet'!A48</f>
        <v>0</v>
      </c>
      <c r="B46" s="55" t="str">
        <f>'Customer Load Sheet'!B67</f>
        <v>Lighting</v>
      </c>
      <c r="C46" s="210">
        <f>'Customer Load Sheet'!C67</f>
        <v>0</v>
      </c>
      <c r="D46" s="210">
        <f>ESS!M23</f>
        <v>0</v>
      </c>
      <c r="E46" s="210">
        <f>ESS!N23</f>
        <v>0</v>
      </c>
    </row>
    <row r="47" spans="1:14" x14ac:dyDescent="0.25">
      <c r="A47" s="618">
        <f>'Customer Load Sheet'!A49</f>
        <v>0</v>
      </c>
      <c r="B47" s="55" t="str">
        <f>'Customer Load Sheet'!B68</f>
        <v xml:space="preserve">A/C </v>
      </c>
      <c r="C47" s="210">
        <f>'Customer Load Sheet'!C68</f>
        <v>0</v>
      </c>
      <c r="D47" s="210">
        <f>ESS!M24</f>
        <v>0</v>
      </c>
      <c r="E47" s="210">
        <f>ESS!N24</f>
        <v>0</v>
      </c>
      <c r="N47" t="s">
        <v>1</v>
      </c>
    </row>
    <row r="48" spans="1:14" x14ac:dyDescent="0.25">
      <c r="A48" s="618">
        <f>'Customer Load Sheet'!A50</f>
        <v>0</v>
      </c>
      <c r="B48" s="55" t="str">
        <f>'Customer Load Sheet'!B69</f>
        <v>Heating including Heat Pumps</v>
      </c>
      <c r="C48" s="210">
        <f>'Customer Load Sheet'!C69</f>
        <v>0</v>
      </c>
      <c r="D48" s="210">
        <f>ESS!M25</f>
        <v>0</v>
      </c>
      <c r="E48" s="210">
        <f>ESS!N25</f>
        <v>0</v>
      </c>
    </row>
    <row r="49" spans="1:12" x14ac:dyDescent="0.25">
      <c r="A49" s="618">
        <f>'Customer Load Sheet'!A51</f>
        <v>0</v>
      </c>
      <c r="B49" s="55" t="str">
        <f>'Customer Load Sheet'!B70</f>
        <v>Motor Loads General Purpose</v>
      </c>
      <c r="C49" s="210">
        <f>'Customer Load Sheet'!C70</f>
        <v>0</v>
      </c>
      <c r="D49" s="210">
        <f>ESS!M26</f>
        <v>0</v>
      </c>
      <c r="E49" s="210">
        <f>ESS!N26</f>
        <v>0</v>
      </c>
    </row>
    <row r="50" spans="1:12" ht="12.75" customHeight="1" x14ac:dyDescent="0.25">
      <c r="A50" s="618">
        <f>'Customer Load Sheet'!A52</f>
        <v>0</v>
      </c>
      <c r="B50" s="55" t="str">
        <f>'Customer Load Sheet'!B71</f>
        <v>Motor Loads Semi Continuous</v>
      </c>
      <c r="C50" s="210">
        <f>'Customer Load Sheet'!C71</f>
        <v>0</v>
      </c>
      <c r="D50" s="210">
        <f>ESS!M27</f>
        <v>0</v>
      </c>
      <c r="E50" s="210">
        <f>ESS!N27</f>
        <v>0</v>
      </c>
    </row>
    <row r="51" spans="1:12" x14ac:dyDescent="0.25">
      <c r="A51" s="618">
        <f>'Customer Load Sheet'!A53</f>
        <v>0</v>
      </c>
      <c r="B51" s="55" t="str">
        <f>'Customer Load Sheet'!B72</f>
        <v>Receptacles</v>
      </c>
      <c r="C51" s="210">
        <f>'Customer Load Sheet'!C72</f>
        <v>0</v>
      </c>
      <c r="D51" s="210">
        <f>ESS!M28</f>
        <v>0</v>
      </c>
      <c r="E51" s="210">
        <f>ESS!N28</f>
        <v>0</v>
      </c>
    </row>
    <row r="52" spans="1:12" x14ac:dyDescent="0.25">
      <c r="A52" s="618">
        <f>'Customer Load Sheet'!A54</f>
        <v>0</v>
      </c>
      <c r="B52" s="55" t="str">
        <f>'Customer Load Sheet'!B73</f>
        <v>Refrigeration</v>
      </c>
      <c r="C52" s="210">
        <f>'Customer Load Sheet'!C73</f>
        <v>0</v>
      </c>
      <c r="D52" s="210">
        <f>ESS!M29</f>
        <v>0</v>
      </c>
      <c r="E52" s="210">
        <f>ESS!N29</f>
        <v>0</v>
      </c>
    </row>
    <row r="53" spans="1:12" ht="13" x14ac:dyDescent="0.3">
      <c r="A53" s="618">
        <f>'Customer Load Sheet'!A55</f>
        <v>0</v>
      </c>
      <c r="B53" s="52" t="str">
        <f>'Customer Load Sheet'!B74</f>
        <v>Subtotal Apartments-Non Heat</v>
      </c>
      <c r="C53" s="300">
        <f>'Customer Load Sheet'!C74</f>
        <v>0</v>
      </c>
      <c r="D53" s="300">
        <f>ESS!M30</f>
        <v>0</v>
      </c>
      <c r="E53" s="300">
        <f>ESS!N30</f>
        <v>0</v>
      </c>
    </row>
    <row r="54" spans="1:12" x14ac:dyDescent="0.25">
      <c r="A54" s="618">
        <f>'Customer Load Sheet'!A56</f>
        <v>0</v>
      </c>
      <c r="B54" s="55" t="str">
        <f>'Customer Load Sheet'!B75</f>
        <v xml:space="preserve">A/C </v>
      </c>
      <c r="C54" s="209">
        <f>'Customer Load Sheet'!C75</f>
        <v>0</v>
      </c>
      <c r="D54" s="210">
        <f>ESS!M31</f>
        <v>0</v>
      </c>
      <c r="E54" s="210">
        <f>ESS!N31</f>
        <v>0</v>
      </c>
    </row>
    <row r="55" spans="1:12" x14ac:dyDescent="0.25">
      <c r="A55" s="618">
        <f>'Customer Load Sheet'!A57</f>
        <v>0</v>
      </c>
      <c r="B55" s="55" t="str">
        <f>'Customer Load Sheet'!B76</f>
        <v>Heating including Heat Pumps</v>
      </c>
      <c r="C55" s="209">
        <f>'Customer Load Sheet'!C76</f>
        <v>0</v>
      </c>
      <c r="D55" s="210">
        <f>ESS!M32</f>
        <v>0</v>
      </c>
      <c r="E55" s="210">
        <f>ESS!N32</f>
        <v>0</v>
      </c>
    </row>
    <row r="56" spans="1:12" ht="30" customHeight="1" thickBot="1" x14ac:dyDescent="0.35">
      <c r="A56" s="619">
        <f>'Customer Load Sheet'!A58</f>
        <v>0</v>
      </c>
      <c r="B56" s="52" t="str">
        <f>'Customer Load Sheet'!B77</f>
        <v>Subtotal Apartments-Heat and A/C</v>
      </c>
      <c r="C56" s="301">
        <f>'Customer Load Sheet'!C77</f>
        <v>0</v>
      </c>
      <c r="D56" s="301">
        <f>ESS!M33</f>
        <v>0</v>
      </c>
      <c r="E56" s="301">
        <f>ESS!N33</f>
        <v>0</v>
      </c>
    </row>
    <row r="57" spans="1:12" ht="18.75" customHeight="1" x14ac:dyDescent="0.3">
      <c r="A57" s="2"/>
      <c r="B57" s="52" t="str">
        <f>'Customer Load Sheet'!B78</f>
        <v>Total Residential Loads</v>
      </c>
      <c r="C57" s="51">
        <f>'Customer Load Sheet'!C78</f>
        <v>0</v>
      </c>
      <c r="D57" s="51">
        <f>ESS!M20</f>
        <v>0</v>
      </c>
      <c r="E57" s="51">
        <f>ESS!N20</f>
        <v>0</v>
      </c>
    </row>
    <row r="58" spans="1:12" ht="13" x14ac:dyDescent="0.3">
      <c r="A58" s="2"/>
      <c r="B58" s="302" t="str">
        <f>'Customer Load Sheet'!B79</f>
        <v>Total New Connected Load</v>
      </c>
      <c r="C58" s="51">
        <f>'Customer Load Sheet'!C79</f>
        <v>0</v>
      </c>
      <c r="D58" s="51">
        <f>ESS!M38</f>
        <v>0</v>
      </c>
      <c r="E58" s="53">
        <f>ESS!N38</f>
        <v>0</v>
      </c>
      <c r="G58" s="4"/>
    </row>
    <row r="59" spans="1:12" ht="13" x14ac:dyDescent="0.3">
      <c r="A59" s="1"/>
      <c r="J59" s="4"/>
    </row>
    <row r="60" spans="1:12" ht="13" x14ac:dyDescent="0.3">
      <c r="A60" s="1"/>
      <c r="C60" s="7"/>
      <c r="J60" s="4"/>
    </row>
    <row r="61" spans="1:12" ht="33.75" customHeight="1" x14ac:dyDescent="0.3">
      <c r="A61" s="1"/>
      <c r="B61" s="614" t="s">
        <v>148</v>
      </c>
      <c r="C61" s="614"/>
      <c r="D61" s="614"/>
      <c r="E61" s="54">
        <f>ESS!N39</f>
        <v>0</v>
      </c>
      <c r="F61" s="1" t="s">
        <v>135</v>
      </c>
      <c r="G61" s="613" t="s">
        <v>551</v>
      </c>
      <c r="H61" s="613"/>
      <c r="I61" s="403">
        <f>'Customer Load Sheet'!D26</f>
        <v>0</v>
      </c>
      <c r="J61" s="4"/>
      <c r="L61" t="s">
        <v>1</v>
      </c>
    </row>
    <row r="62" spans="1:12" ht="33.75" customHeight="1" x14ac:dyDescent="0.3">
      <c r="A62" s="1"/>
      <c r="B62" s="614" t="s">
        <v>149</v>
      </c>
      <c r="C62" s="614"/>
      <c r="D62" s="614"/>
      <c r="E62" s="54">
        <f>ESS!M41</f>
        <v>0</v>
      </c>
      <c r="F62" s="1" t="s">
        <v>135</v>
      </c>
    </row>
    <row r="63" spans="1:12" ht="27" customHeight="1" x14ac:dyDescent="0.35">
      <c r="A63" s="1"/>
      <c r="B63" s="614" t="s">
        <v>150</v>
      </c>
      <c r="C63" s="614"/>
      <c r="D63" s="614"/>
      <c r="E63" s="108">
        <f>ESS!N42</f>
        <v>0</v>
      </c>
      <c r="F63" s="1" t="s">
        <v>135</v>
      </c>
    </row>
    <row r="64" spans="1:12" ht="20.5" customHeight="1" x14ac:dyDescent="0.3">
      <c r="A64" s="1"/>
      <c r="B64" s="96"/>
      <c r="C64" s="96"/>
      <c r="D64" s="96"/>
      <c r="E64" s="1"/>
      <c r="F64" s="1"/>
    </row>
    <row r="65" spans="1:92" ht="51.75" customHeight="1" x14ac:dyDescent="0.3">
      <c r="A65" s="1"/>
      <c r="B65" s="96"/>
      <c r="C65" s="100" t="s">
        <v>314</v>
      </c>
      <c r="D65" s="54" t="s">
        <v>135</v>
      </c>
      <c r="E65" s="101" t="s">
        <v>598</v>
      </c>
      <c r="F65" s="102" t="s">
        <v>597</v>
      </c>
      <c r="G65" s="101" t="s">
        <v>221</v>
      </c>
      <c r="H65" s="101" t="s">
        <v>316</v>
      </c>
    </row>
    <row r="66" spans="1:92" ht="36" customHeight="1" x14ac:dyDescent="0.3">
      <c r="A66" s="1"/>
      <c r="B66" s="99" t="s">
        <v>299</v>
      </c>
      <c r="C66" s="94">
        <v>0</v>
      </c>
      <c r="D66" s="63">
        <v>50</v>
      </c>
      <c r="E66" s="90" t="s">
        <v>183</v>
      </c>
      <c r="F66" s="106" t="str">
        <f>VLOOKUP(E66,A104:C181,3)</f>
        <v xml:space="preserve">D866243E </v>
      </c>
      <c r="G66" s="106" t="str">
        <f>VLOOKUP(E66,A104:C181,2)</f>
        <v>U3TD3JFAPFE</v>
      </c>
      <c r="H66" s="107" t="s">
        <v>274</v>
      </c>
    </row>
    <row r="67" spans="1:92" ht="56.25" customHeight="1" x14ac:dyDescent="0.3">
      <c r="A67" s="88"/>
    </row>
    <row r="68" spans="1:92" ht="13" x14ac:dyDescent="0.3">
      <c r="A68" s="88"/>
    </row>
    <row r="69" spans="1:92" ht="13" x14ac:dyDescent="0.3">
      <c r="A69" s="88" t="s">
        <v>285</v>
      </c>
    </row>
    <row r="70" spans="1:92" ht="13" x14ac:dyDescent="0.3">
      <c r="A70" s="88" t="s">
        <v>483</v>
      </c>
    </row>
    <row r="71" spans="1:92" ht="13" x14ac:dyDescent="0.3">
      <c r="A71" s="88" t="s">
        <v>438</v>
      </c>
    </row>
    <row r="72" spans="1:92" ht="13" x14ac:dyDescent="0.3">
      <c r="A72" s="88"/>
    </row>
    <row r="73" spans="1:92" ht="13" x14ac:dyDescent="0.3">
      <c r="A73" s="88"/>
    </row>
    <row r="74" spans="1:92" ht="13" x14ac:dyDescent="0.3">
      <c r="A74" s="88"/>
    </row>
    <row r="75" spans="1:92" ht="13" x14ac:dyDescent="0.3">
      <c r="A75" s="88"/>
    </row>
    <row r="76" spans="1:92" s="104" customFormat="1" ht="13" x14ac:dyDescent="0.3">
      <c r="A76" s="103"/>
      <c r="B76" s="105"/>
      <c r="C76" s="105"/>
    </row>
    <row r="77" spans="1:92" s="109" customFormat="1" ht="13" x14ac:dyDescent="0.3">
      <c r="A77" s="88" t="str">
        <f>CONCATENATE(A78,D66)</f>
        <v>xfmr50</v>
      </c>
      <c r="B77" s="88" t="s">
        <v>602</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row>
    <row r="78" spans="1:92" s="109" customFormat="1" ht="13" x14ac:dyDescent="0.3">
      <c r="A78" s="88" t="s">
        <v>253</v>
      </c>
      <c r="B78" s="88" t="s">
        <v>254</v>
      </c>
      <c r="C78" s="88"/>
      <c r="D78" s="88" t="s">
        <v>439</v>
      </c>
      <c r="E78" s="88" t="s">
        <v>252</v>
      </c>
      <c r="F78" s="88"/>
      <c r="G78" s="88" t="s">
        <v>439</v>
      </c>
      <c r="H78" s="88" t="s">
        <v>255</v>
      </c>
      <c r="I78" s="88"/>
      <c r="J78" s="88" t="s">
        <v>439</v>
      </c>
      <c r="K78" s="88" t="s">
        <v>256</v>
      </c>
      <c r="L78" s="88"/>
      <c r="M78" s="88" t="s">
        <v>439</v>
      </c>
      <c r="N78" s="88" t="s">
        <v>257</v>
      </c>
      <c r="O78" s="88"/>
      <c r="P78" s="88" t="s">
        <v>439</v>
      </c>
      <c r="Q78" s="88" t="s">
        <v>258</v>
      </c>
      <c r="R78" s="88"/>
      <c r="S78" s="88" t="s">
        <v>439</v>
      </c>
      <c r="T78" s="88" t="s">
        <v>259</v>
      </c>
      <c r="U78" s="88"/>
      <c r="V78" s="88" t="s">
        <v>439</v>
      </c>
      <c r="W78" s="88" t="s">
        <v>260</v>
      </c>
      <c r="X78" s="88"/>
      <c r="Y78" s="88" t="s">
        <v>439</v>
      </c>
      <c r="Z78" s="88" t="s">
        <v>261</v>
      </c>
      <c r="AA78" s="88"/>
      <c r="AB78" s="88" t="s">
        <v>439</v>
      </c>
      <c r="AC78" s="88" t="s">
        <v>262</v>
      </c>
      <c r="AD78" s="88"/>
      <c r="AE78" s="88" t="s">
        <v>439</v>
      </c>
      <c r="AF78" s="88" t="s">
        <v>286</v>
      </c>
      <c r="AG78" s="88"/>
      <c r="AH78" s="88" t="s">
        <v>439</v>
      </c>
      <c r="AI78" s="88" t="s">
        <v>263</v>
      </c>
      <c r="AJ78" s="88"/>
      <c r="AK78" s="88" t="s">
        <v>439</v>
      </c>
      <c r="AL78" s="88" t="s">
        <v>264</v>
      </c>
      <c r="AM78" s="88"/>
      <c r="AN78" s="88" t="s">
        <v>439</v>
      </c>
      <c r="AO78" s="88" t="s">
        <v>265</v>
      </c>
      <c r="AP78" s="88"/>
      <c r="AQ78" s="88" t="s">
        <v>439</v>
      </c>
      <c r="AR78" s="88" t="s">
        <v>266</v>
      </c>
      <c r="AS78" s="88"/>
      <c r="AT78" s="88" t="s">
        <v>439</v>
      </c>
      <c r="AU78" s="88" t="s">
        <v>267</v>
      </c>
      <c r="AV78" s="88"/>
      <c r="AW78" s="88" t="s">
        <v>439</v>
      </c>
      <c r="AX78" s="88" t="s">
        <v>268</v>
      </c>
      <c r="AY78" s="88"/>
      <c r="AZ78" s="88" t="s">
        <v>439</v>
      </c>
      <c r="BA78" s="422"/>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row>
    <row r="79" spans="1:92" s="109" customFormat="1" ht="13" x14ac:dyDescent="0.3">
      <c r="A79" s="88">
        <v>10</v>
      </c>
      <c r="B79" s="88" t="s">
        <v>355</v>
      </c>
      <c r="C79" s="88" t="s">
        <v>356</v>
      </c>
      <c r="D79" s="88" t="s">
        <v>357</v>
      </c>
      <c r="E79" s="88" t="s">
        <v>329</v>
      </c>
      <c r="F79" s="88" t="s">
        <v>359</v>
      </c>
      <c r="G79" s="88" t="s">
        <v>164</v>
      </c>
      <c r="H79" s="88" t="s">
        <v>330</v>
      </c>
      <c r="I79" s="88" t="s">
        <v>363</v>
      </c>
      <c r="J79" s="88" t="s">
        <v>169</v>
      </c>
      <c r="K79" s="88" t="s">
        <v>269</v>
      </c>
      <c r="L79" s="88" t="s">
        <v>269</v>
      </c>
      <c r="M79" s="88" t="s">
        <v>269</v>
      </c>
      <c r="N79" s="88" t="s">
        <v>318</v>
      </c>
      <c r="O79" s="88" t="s">
        <v>371</v>
      </c>
      <c r="P79" s="88" t="s">
        <v>174</v>
      </c>
      <c r="Q79" s="88" t="s">
        <v>269</v>
      </c>
      <c r="R79" s="88" t="s">
        <v>269</v>
      </c>
      <c r="S79" s="88" t="s">
        <v>269</v>
      </c>
      <c r="T79" s="88" t="s">
        <v>319</v>
      </c>
      <c r="U79" s="88" t="s">
        <v>176</v>
      </c>
      <c r="V79" s="88" t="s">
        <v>177</v>
      </c>
      <c r="W79" s="88" t="s">
        <v>320</v>
      </c>
      <c r="X79" s="88" t="s">
        <v>378</v>
      </c>
      <c r="Y79" s="88" t="s">
        <v>181</v>
      </c>
      <c r="Z79" s="88" t="s">
        <v>321</v>
      </c>
      <c r="AA79" s="88" t="s">
        <v>182</v>
      </c>
      <c r="AB79" s="88" t="s">
        <v>183</v>
      </c>
      <c r="AC79" s="88" t="s">
        <v>392</v>
      </c>
      <c r="AD79" s="88" t="s">
        <v>393</v>
      </c>
      <c r="AE79" s="88" t="s">
        <v>394</v>
      </c>
      <c r="AF79" s="88" t="s">
        <v>404</v>
      </c>
      <c r="AG79" s="88" t="s">
        <v>405</v>
      </c>
      <c r="AH79" s="88" t="s">
        <v>406</v>
      </c>
      <c r="AI79" s="88" t="s">
        <v>416</v>
      </c>
      <c r="AJ79" s="88" t="s">
        <v>417</v>
      </c>
      <c r="AK79" s="88" t="s">
        <v>418</v>
      </c>
      <c r="AL79" s="88" t="s">
        <v>428</v>
      </c>
      <c r="AM79" s="88" t="s">
        <v>429</v>
      </c>
      <c r="AN79" s="88" t="s">
        <v>430</v>
      </c>
      <c r="AO79" s="88" t="s">
        <v>325</v>
      </c>
      <c r="AP79" s="88" t="s">
        <v>204</v>
      </c>
      <c r="AQ79" s="88" t="s">
        <v>205</v>
      </c>
      <c r="AR79" s="88" t="s">
        <v>431</v>
      </c>
      <c r="AS79" s="88" t="s">
        <v>432</v>
      </c>
      <c r="AT79" s="88" t="s">
        <v>433</v>
      </c>
      <c r="AU79" s="88" t="s">
        <v>434</v>
      </c>
      <c r="AV79" s="88" t="s">
        <v>435</v>
      </c>
      <c r="AW79" s="88" t="s">
        <v>436</v>
      </c>
      <c r="AX79" s="88" t="s">
        <v>328</v>
      </c>
      <c r="AY79" s="88" t="s">
        <v>437</v>
      </c>
      <c r="AZ79" s="88" t="s">
        <v>213</v>
      </c>
      <c r="BA79" s="422"/>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c r="CI79" s="88"/>
      <c r="CJ79" s="88"/>
      <c r="CK79" s="88"/>
    </row>
    <row r="80" spans="1:92" s="109" customFormat="1" ht="13" x14ac:dyDescent="0.3">
      <c r="A80" s="88">
        <v>25</v>
      </c>
      <c r="B80" s="88" t="s">
        <v>352</v>
      </c>
      <c r="C80" s="88" t="s">
        <v>358</v>
      </c>
      <c r="D80" s="88" t="s">
        <v>163</v>
      </c>
      <c r="E80" s="420" t="s">
        <v>341</v>
      </c>
      <c r="F80" s="420" t="s">
        <v>360</v>
      </c>
      <c r="G80" s="420" t="s">
        <v>166</v>
      </c>
      <c r="H80" s="88" t="s">
        <v>364</v>
      </c>
      <c r="I80" s="88" t="s">
        <v>365</v>
      </c>
      <c r="J80" s="88" t="s">
        <v>366</v>
      </c>
      <c r="K80" s="88"/>
      <c r="L80" s="88"/>
      <c r="M80" s="88"/>
      <c r="N80" s="88" t="s">
        <v>372</v>
      </c>
      <c r="O80" s="88" t="s">
        <v>373</v>
      </c>
      <c r="P80" s="88" t="s">
        <v>374</v>
      </c>
      <c r="Q80" s="88"/>
      <c r="R80" s="88"/>
      <c r="S80" s="88"/>
      <c r="T80" s="88" t="s">
        <v>343</v>
      </c>
      <c r="U80" s="88" t="s">
        <v>179</v>
      </c>
      <c r="V80" s="88" t="s">
        <v>180</v>
      </c>
      <c r="W80" s="88" t="s">
        <v>379</v>
      </c>
      <c r="X80" s="88" t="s">
        <v>380</v>
      </c>
      <c r="Y80" s="88" t="s">
        <v>381</v>
      </c>
      <c r="Z80" s="88" t="s">
        <v>335</v>
      </c>
      <c r="AA80" s="88" t="s">
        <v>184</v>
      </c>
      <c r="AB80" s="88" t="s">
        <v>185</v>
      </c>
      <c r="AC80" s="88" t="s">
        <v>345</v>
      </c>
      <c r="AD80" s="88" t="s">
        <v>188</v>
      </c>
      <c r="AE80" s="88" t="s">
        <v>189</v>
      </c>
      <c r="AF80" s="88" t="s">
        <v>407</v>
      </c>
      <c r="AG80" s="88" t="s">
        <v>408</v>
      </c>
      <c r="AH80" s="88" t="s">
        <v>409</v>
      </c>
      <c r="AI80" s="88" t="s">
        <v>323</v>
      </c>
      <c r="AJ80" s="88" t="s">
        <v>196</v>
      </c>
      <c r="AK80" s="88" t="s">
        <v>197</v>
      </c>
      <c r="AL80" s="88" t="s">
        <v>324</v>
      </c>
      <c r="AM80" s="88" t="s">
        <v>200</v>
      </c>
      <c r="AN80" s="88" t="s">
        <v>201</v>
      </c>
      <c r="AO80" s="88" t="s">
        <v>339</v>
      </c>
      <c r="AP80" s="88" t="s">
        <v>206</v>
      </c>
      <c r="AQ80" s="88" t="s">
        <v>207</v>
      </c>
      <c r="AR80" s="88" t="s">
        <v>340</v>
      </c>
      <c r="AS80" s="88" t="s">
        <v>210</v>
      </c>
      <c r="AT80" s="88" t="s">
        <v>211</v>
      </c>
      <c r="AU80" s="88" t="s">
        <v>269</v>
      </c>
      <c r="AV80" s="88" t="s">
        <v>269</v>
      </c>
      <c r="AW80" s="88" t="s">
        <v>269</v>
      </c>
      <c r="AX80" s="88" t="s">
        <v>269</v>
      </c>
      <c r="AY80" s="88" t="s">
        <v>269</v>
      </c>
      <c r="AZ80" s="88" t="s">
        <v>269</v>
      </c>
      <c r="BA80" s="422"/>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c r="CI80" s="88"/>
      <c r="CJ80" s="88"/>
      <c r="CK80" s="88"/>
    </row>
    <row r="81" spans="1:92" s="109" customFormat="1" ht="13" x14ac:dyDescent="0.3">
      <c r="A81" s="88">
        <v>50</v>
      </c>
      <c r="B81" s="88" t="s">
        <v>269</v>
      </c>
      <c r="C81" s="88" t="s">
        <v>269</v>
      </c>
      <c r="D81" s="88" t="s">
        <v>269</v>
      </c>
      <c r="E81" s="88" t="s">
        <v>347</v>
      </c>
      <c r="F81" s="88" t="s">
        <v>361</v>
      </c>
      <c r="G81" s="88" t="s">
        <v>165</v>
      </c>
      <c r="H81" s="88" t="s">
        <v>367</v>
      </c>
      <c r="I81" s="88" t="s">
        <v>368</v>
      </c>
      <c r="J81" s="88" t="s">
        <v>369</v>
      </c>
      <c r="K81" s="88"/>
      <c r="L81" s="88"/>
      <c r="M81" s="88"/>
      <c r="N81" s="88" t="s">
        <v>332</v>
      </c>
      <c r="O81" s="88" t="s">
        <v>375</v>
      </c>
      <c r="P81" s="88" t="s">
        <v>175</v>
      </c>
      <c r="Q81" s="88"/>
      <c r="R81" s="88"/>
      <c r="S81" s="88"/>
      <c r="T81" s="88" t="s">
        <v>333</v>
      </c>
      <c r="U81" s="88" t="s">
        <v>178</v>
      </c>
      <c r="V81" s="88" t="s">
        <v>377</v>
      </c>
      <c r="W81" s="88" t="s">
        <v>334</v>
      </c>
      <c r="X81" s="88" t="s">
        <v>382</v>
      </c>
      <c r="Y81" s="88" t="s">
        <v>280</v>
      </c>
      <c r="Z81" s="88" t="s">
        <v>344</v>
      </c>
      <c r="AA81" s="88" t="s">
        <v>186</v>
      </c>
      <c r="AB81" s="88" t="s">
        <v>187</v>
      </c>
      <c r="AC81" s="88" t="s">
        <v>348</v>
      </c>
      <c r="AD81" s="88" t="s">
        <v>192</v>
      </c>
      <c r="AE81" s="88" t="s">
        <v>193</v>
      </c>
      <c r="AF81" s="88" t="s">
        <v>410</v>
      </c>
      <c r="AG81" s="88" t="s">
        <v>411</v>
      </c>
      <c r="AH81" s="88" t="s">
        <v>412</v>
      </c>
      <c r="AI81" s="88" t="s">
        <v>337</v>
      </c>
      <c r="AJ81" s="88" t="s">
        <v>194</v>
      </c>
      <c r="AK81" s="88" t="s">
        <v>195</v>
      </c>
      <c r="AL81" s="88" t="s">
        <v>338</v>
      </c>
      <c r="AM81" s="88" t="s">
        <v>202</v>
      </c>
      <c r="AN81" s="88" t="s">
        <v>203</v>
      </c>
      <c r="AO81" s="88" t="s">
        <v>269</v>
      </c>
      <c r="AP81" s="88" t="s">
        <v>269</v>
      </c>
      <c r="AQ81" s="88" t="s">
        <v>269</v>
      </c>
      <c r="AR81" s="88" t="s">
        <v>269</v>
      </c>
      <c r="AS81" s="88" t="s">
        <v>269</v>
      </c>
      <c r="AT81" s="88" t="s">
        <v>269</v>
      </c>
      <c r="AU81" s="88"/>
      <c r="AV81" s="88"/>
      <c r="AW81" s="88"/>
      <c r="AX81" s="88"/>
      <c r="AY81" s="88"/>
      <c r="AZ81" s="88"/>
      <c r="BA81" s="422"/>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c r="CI81" s="88"/>
      <c r="CJ81" s="88"/>
      <c r="CK81" s="88"/>
    </row>
    <row r="82" spans="1:92" s="109" customFormat="1" ht="13" x14ac:dyDescent="0.3">
      <c r="A82" s="88">
        <v>75</v>
      </c>
      <c r="B82" s="88"/>
      <c r="C82" s="88"/>
      <c r="D82" s="88"/>
      <c r="E82" s="88" t="s">
        <v>349</v>
      </c>
      <c r="F82" s="88" t="s">
        <v>362</v>
      </c>
      <c r="G82" s="88" t="s">
        <v>167</v>
      </c>
      <c r="H82" s="88" t="s">
        <v>353</v>
      </c>
      <c r="I82" s="88" t="s">
        <v>370</v>
      </c>
      <c r="J82" s="88" t="s">
        <v>168</v>
      </c>
      <c r="K82" s="88"/>
      <c r="L82" s="88"/>
      <c r="M82" s="88"/>
      <c r="N82" s="88" t="s">
        <v>342</v>
      </c>
      <c r="O82" s="88" t="s">
        <v>376</v>
      </c>
      <c r="P82" s="88" t="s">
        <v>279</v>
      </c>
      <c r="Q82" s="88"/>
      <c r="R82" s="88"/>
      <c r="S82" s="88"/>
      <c r="T82" s="88" t="s">
        <v>269</v>
      </c>
      <c r="U82" s="88" t="s">
        <v>269</v>
      </c>
      <c r="V82" s="88" t="s">
        <v>269</v>
      </c>
      <c r="W82" s="88" t="s">
        <v>383</v>
      </c>
      <c r="X82" s="88" t="s">
        <v>384</v>
      </c>
      <c r="Y82" s="88" t="s">
        <v>385</v>
      </c>
      <c r="Z82" s="88" t="s">
        <v>386</v>
      </c>
      <c r="AA82" s="88" t="s">
        <v>387</v>
      </c>
      <c r="AB82" s="88" t="s">
        <v>388</v>
      </c>
      <c r="AC82" s="88" t="s">
        <v>350</v>
      </c>
      <c r="AD82" s="88" t="s">
        <v>190</v>
      </c>
      <c r="AE82" s="88" t="s">
        <v>191</v>
      </c>
      <c r="AF82" s="88" t="s">
        <v>413</v>
      </c>
      <c r="AG82" s="88" t="s">
        <v>414</v>
      </c>
      <c r="AH82" s="88" t="s">
        <v>415</v>
      </c>
      <c r="AI82" s="88" t="s">
        <v>346</v>
      </c>
      <c r="AJ82" s="88" t="s">
        <v>198</v>
      </c>
      <c r="AK82" s="88" t="s">
        <v>199</v>
      </c>
      <c r="AL82" s="88" t="s">
        <v>269</v>
      </c>
      <c r="AM82" s="88" t="s">
        <v>269</v>
      </c>
      <c r="AN82" s="88" t="s">
        <v>269</v>
      </c>
      <c r="AO82" s="88"/>
      <c r="AP82" s="88"/>
      <c r="AQ82" s="88"/>
      <c r="AR82" s="88"/>
      <c r="AS82" s="88"/>
      <c r="AT82" s="88"/>
      <c r="AU82" s="88"/>
      <c r="AV82" s="88"/>
      <c r="AW82" s="88"/>
      <c r="AX82" s="88"/>
      <c r="AY82" s="88"/>
      <c r="AZ82" s="88"/>
      <c r="BA82" s="422"/>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c r="CI82" s="88"/>
      <c r="CJ82" s="88"/>
      <c r="CK82" s="88"/>
    </row>
    <row r="83" spans="1:92" s="109" customFormat="1" ht="13" x14ac:dyDescent="0.3">
      <c r="A83" s="88">
        <v>100</v>
      </c>
      <c r="B83" s="88"/>
      <c r="C83" s="88"/>
      <c r="D83" s="88"/>
      <c r="E83" s="88" t="s">
        <v>349</v>
      </c>
      <c r="F83" s="88" t="s">
        <v>362</v>
      </c>
      <c r="G83" s="88" t="s">
        <v>167</v>
      </c>
      <c r="H83" s="88" t="s">
        <v>269</v>
      </c>
      <c r="I83" s="88" t="s">
        <v>269</v>
      </c>
      <c r="J83" s="88" t="s">
        <v>269</v>
      </c>
      <c r="K83" s="88"/>
      <c r="L83" s="88"/>
      <c r="M83" s="88"/>
      <c r="N83" s="88" t="s">
        <v>269</v>
      </c>
      <c r="O83" s="88" t="s">
        <v>269</v>
      </c>
      <c r="P83" s="88" t="s">
        <v>269</v>
      </c>
      <c r="Q83" s="88"/>
      <c r="R83" s="88"/>
      <c r="S83" s="88"/>
      <c r="T83" s="88"/>
      <c r="U83" s="88"/>
      <c r="V83" s="88"/>
      <c r="W83" s="88" t="s">
        <v>479</v>
      </c>
      <c r="X83" s="88" t="s">
        <v>480</v>
      </c>
      <c r="Y83" s="88" t="s">
        <v>481</v>
      </c>
      <c r="Z83" s="88" t="s">
        <v>389</v>
      </c>
      <c r="AA83" s="88" t="s">
        <v>390</v>
      </c>
      <c r="AB83" s="88" t="s">
        <v>391</v>
      </c>
      <c r="AC83" s="88" t="s">
        <v>395</v>
      </c>
      <c r="AD83" s="88" t="s">
        <v>396</v>
      </c>
      <c r="AE83" s="88" t="s">
        <v>397</v>
      </c>
      <c r="AF83" s="88" t="s">
        <v>269</v>
      </c>
      <c r="AG83" s="88" t="s">
        <v>269</v>
      </c>
      <c r="AH83" s="88" t="s">
        <v>269</v>
      </c>
      <c r="AI83" s="88" t="s">
        <v>419</v>
      </c>
      <c r="AJ83" s="88" t="s">
        <v>420</v>
      </c>
      <c r="AK83" s="88" t="s">
        <v>421</v>
      </c>
      <c r="AL83" s="88"/>
      <c r="AM83" s="88"/>
      <c r="AN83" s="88"/>
      <c r="AO83" s="88"/>
      <c r="AP83" s="88"/>
      <c r="AQ83" s="88"/>
      <c r="AR83" s="88"/>
      <c r="AS83" s="88"/>
      <c r="AT83" s="88"/>
      <c r="AU83" s="88"/>
      <c r="AV83" s="88"/>
      <c r="AW83" s="88"/>
      <c r="AX83" s="88"/>
      <c r="AY83" s="88"/>
      <c r="AZ83" s="88"/>
      <c r="BA83" s="422"/>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c r="CI83" s="88"/>
      <c r="CJ83" s="88"/>
      <c r="CK83" s="88"/>
    </row>
    <row r="84" spans="1:92" s="109" customFormat="1" ht="13" x14ac:dyDescent="0.3">
      <c r="A84" s="88">
        <v>112.5</v>
      </c>
      <c r="B84" s="422"/>
      <c r="C84" s="422"/>
      <c r="D84" s="422"/>
      <c r="E84" s="428" t="s">
        <v>341</v>
      </c>
      <c r="F84" s="420" t="s">
        <v>601</v>
      </c>
      <c r="G84" s="429" t="s">
        <v>600</v>
      </c>
      <c r="H84" s="422"/>
      <c r="I84" s="422"/>
      <c r="J84" s="422"/>
      <c r="K84" s="422"/>
      <c r="L84" s="422"/>
      <c r="M84" s="422"/>
      <c r="N84" s="422"/>
      <c r="O84" s="422"/>
      <c r="P84" s="422"/>
      <c r="Q84" s="422"/>
      <c r="R84" s="422"/>
      <c r="S84" s="422"/>
      <c r="T84" s="422"/>
      <c r="U84" s="422"/>
      <c r="V84" s="422"/>
      <c r="W84" s="425" t="s">
        <v>269</v>
      </c>
      <c r="X84" s="426" t="s">
        <v>269</v>
      </c>
      <c r="Y84" s="427" t="s">
        <v>269</v>
      </c>
      <c r="Z84" s="425" t="s">
        <v>269</v>
      </c>
      <c r="AA84" s="426" t="s">
        <v>269</v>
      </c>
      <c r="AB84" s="426" t="s">
        <v>269</v>
      </c>
      <c r="AC84" s="423" t="s">
        <v>398</v>
      </c>
      <c r="AD84" s="422" t="s">
        <v>399</v>
      </c>
      <c r="AE84" s="424" t="s">
        <v>400</v>
      </c>
      <c r="AF84" s="422"/>
      <c r="AG84" s="422"/>
      <c r="AH84" s="422"/>
      <c r="AI84" s="423" t="s">
        <v>422</v>
      </c>
      <c r="AJ84" s="422" t="s">
        <v>423</v>
      </c>
      <c r="AK84" s="424" t="s">
        <v>424</v>
      </c>
      <c r="AL84" s="422"/>
      <c r="AM84" s="422"/>
      <c r="AN84" s="422"/>
      <c r="AO84" s="422"/>
      <c r="AP84" s="422"/>
      <c r="AQ84" s="422"/>
      <c r="AR84" s="422"/>
      <c r="AS84" s="422"/>
      <c r="AT84" s="422"/>
      <c r="AU84" s="422"/>
      <c r="AV84" s="422"/>
      <c r="AW84" s="422"/>
      <c r="AX84" s="422"/>
      <c r="AY84" s="422"/>
      <c r="AZ84" s="422"/>
      <c r="BA84" s="422"/>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row>
    <row r="85" spans="1:92" s="109" customFormat="1" ht="13" x14ac:dyDescent="0.3">
      <c r="A85" s="88">
        <v>150</v>
      </c>
      <c r="B85" s="422"/>
      <c r="C85" s="422"/>
      <c r="D85" s="88"/>
      <c r="E85" s="88" t="s">
        <v>269</v>
      </c>
      <c r="F85" s="88" t="s">
        <v>269</v>
      </c>
      <c r="G85" s="88" t="s">
        <v>269</v>
      </c>
      <c r="H85" s="88"/>
      <c r="I85" s="422"/>
      <c r="J85" s="422"/>
      <c r="K85" s="422"/>
      <c r="L85" s="422"/>
      <c r="M85" s="422"/>
      <c r="N85" s="422"/>
      <c r="O85" s="422"/>
      <c r="P85" s="422"/>
      <c r="Q85" s="422"/>
      <c r="R85" s="422"/>
      <c r="S85" s="422"/>
      <c r="T85" s="422"/>
      <c r="U85" s="422"/>
      <c r="V85" s="422"/>
      <c r="W85" s="422"/>
      <c r="X85" s="422"/>
      <c r="Y85" s="422"/>
      <c r="Z85" s="422"/>
      <c r="AA85" s="422"/>
      <c r="AB85" s="422"/>
      <c r="AC85" s="423" t="s">
        <v>401</v>
      </c>
      <c r="AD85" s="422" t="s">
        <v>402</v>
      </c>
      <c r="AE85" s="424" t="s">
        <v>403</v>
      </c>
      <c r="AF85" s="422"/>
      <c r="AG85" s="422"/>
      <c r="AH85" s="422"/>
      <c r="AI85" s="423" t="s">
        <v>425</v>
      </c>
      <c r="AJ85" s="422" t="s">
        <v>426</v>
      </c>
      <c r="AK85" s="424" t="s">
        <v>427</v>
      </c>
      <c r="AL85" s="422"/>
      <c r="AM85" s="422"/>
      <c r="AN85" s="422"/>
      <c r="AO85" s="422"/>
      <c r="AP85" s="422"/>
      <c r="AQ85" s="422"/>
      <c r="AR85" s="422"/>
      <c r="AS85" s="422"/>
      <c r="AT85" s="422"/>
      <c r="AU85" s="422"/>
      <c r="AV85" s="422"/>
      <c r="AW85" s="422"/>
      <c r="AX85" s="422"/>
      <c r="AY85" s="422"/>
      <c r="AZ85" s="422"/>
      <c r="BA85" s="422"/>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c r="CI85" s="88"/>
      <c r="CJ85" s="88"/>
      <c r="CK85" s="88"/>
    </row>
    <row r="86" spans="1:92" s="109" customFormat="1" ht="13" x14ac:dyDescent="0.3">
      <c r="A86" s="88">
        <v>167</v>
      </c>
      <c r="B86" s="422"/>
      <c r="C86" s="422"/>
      <c r="D86" s="422"/>
      <c r="E86" s="422"/>
      <c r="F86" s="422"/>
      <c r="G86" s="422"/>
      <c r="H86" s="422"/>
      <c r="I86" s="422"/>
      <c r="J86" s="422"/>
      <c r="K86" s="422"/>
      <c r="L86" s="422"/>
      <c r="M86" s="422"/>
      <c r="N86" s="422"/>
      <c r="O86" s="422"/>
      <c r="P86" s="422"/>
      <c r="Q86" s="422"/>
      <c r="R86" s="422"/>
      <c r="S86" s="422"/>
      <c r="T86" s="422"/>
      <c r="U86" s="422"/>
      <c r="V86" s="422"/>
      <c r="W86" s="422"/>
      <c r="X86" s="422"/>
      <c r="Y86" s="422"/>
      <c r="Z86" s="422"/>
      <c r="AA86" s="422"/>
      <c r="AB86" s="422"/>
      <c r="AC86" s="425" t="s">
        <v>269</v>
      </c>
      <c r="AD86" s="426" t="s">
        <v>269</v>
      </c>
      <c r="AE86" s="427" t="s">
        <v>269</v>
      </c>
      <c r="AF86" s="422"/>
      <c r="AG86" s="422"/>
      <c r="AH86" s="422"/>
      <c r="AI86" s="425" t="s">
        <v>269</v>
      </c>
      <c r="AJ86" s="426" t="s">
        <v>269</v>
      </c>
      <c r="AK86" s="427" t="s">
        <v>269</v>
      </c>
      <c r="AL86" s="422"/>
      <c r="AM86" s="422"/>
      <c r="AN86" s="422"/>
      <c r="AO86" s="422"/>
      <c r="AP86" s="422"/>
      <c r="AQ86" s="422"/>
      <c r="AR86" s="422"/>
      <c r="AS86" s="422"/>
      <c r="AT86" s="422"/>
      <c r="AU86" s="422"/>
      <c r="AV86" s="422"/>
      <c r="AW86" s="422"/>
      <c r="AX86" s="422"/>
      <c r="AY86" s="422"/>
      <c r="AZ86" s="422"/>
      <c r="BA86" s="422"/>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c r="CI86" s="88"/>
      <c r="CJ86" s="88"/>
      <c r="CK86" s="88"/>
    </row>
    <row r="87" spans="1:92" s="109" customFormat="1" ht="13.5" customHeight="1" x14ac:dyDescent="0.3">
      <c r="A87" s="88">
        <v>300</v>
      </c>
      <c r="B87" s="88"/>
      <c r="C87" s="88"/>
      <c r="D87" s="88"/>
      <c r="E87" s="88"/>
      <c r="F87" s="88"/>
      <c r="G87" s="88"/>
      <c r="H87" s="88"/>
      <c r="I87" s="88"/>
      <c r="J87" s="88" t="s">
        <v>1</v>
      </c>
      <c r="K87" s="88" t="s">
        <v>1</v>
      </c>
      <c r="L87" s="88" t="s">
        <v>1</v>
      </c>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row>
    <row r="88" spans="1:92" s="109" customFormat="1" ht="13" x14ac:dyDescent="0.3">
      <c r="A88" s="88">
        <v>500</v>
      </c>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row>
    <row r="89" spans="1:92" s="109" customFormat="1" ht="13" x14ac:dyDescent="0.3">
      <c r="A89" s="88">
        <v>750</v>
      </c>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c r="CI89" s="88"/>
      <c r="CJ89" s="88"/>
      <c r="CK89" s="88"/>
      <c r="CL89" s="88"/>
      <c r="CM89" s="88"/>
      <c r="CN89" s="88"/>
    </row>
    <row r="90" spans="1:92" s="109" customFormat="1" ht="13" x14ac:dyDescent="0.3">
      <c r="A90" s="88">
        <v>1000</v>
      </c>
      <c r="B90" s="88"/>
      <c r="C90" s="88" t="s">
        <v>1</v>
      </c>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row>
    <row r="91" spans="1:92" s="109" customFormat="1" ht="13" x14ac:dyDescent="0.3">
      <c r="A91" s="88">
        <v>1500</v>
      </c>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c r="CI91" s="88"/>
      <c r="CJ91" s="88"/>
      <c r="CK91" s="88"/>
      <c r="CL91" s="88"/>
      <c r="CM91" s="88"/>
      <c r="CN91" s="88"/>
    </row>
    <row r="92" spans="1:92" s="109" customFormat="1" ht="13" x14ac:dyDescent="0.3">
      <c r="A92" s="88">
        <v>2000</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t="s">
        <v>1</v>
      </c>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c r="CI92" s="88"/>
      <c r="CJ92" s="88"/>
      <c r="CK92" s="88"/>
      <c r="CL92" s="88"/>
      <c r="CM92" s="88"/>
      <c r="CN92" s="88"/>
    </row>
    <row r="93" spans="1:92" s="109" customFormat="1" ht="13" x14ac:dyDescent="0.3">
      <c r="A93" s="88">
        <v>2500</v>
      </c>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c r="CI93" s="88"/>
      <c r="CJ93" s="88"/>
      <c r="CK93" s="88"/>
      <c r="CL93" s="88"/>
      <c r="CM93" s="88"/>
      <c r="CN93" s="88"/>
    </row>
    <row r="94" spans="1:92" s="109" customFormat="1" ht="13" x14ac:dyDescent="0.3">
      <c r="A94" s="88">
        <v>5000</v>
      </c>
      <c r="B94" s="88"/>
      <c r="C94" s="88"/>
      <c r="D94" s="88"/>
      <c r="E94" s="88"/>
      <c r="F94" s="88"/>
      <c r="G94" s="88"/>
      <c r="H94" s="88"/>
      <c r="I94" s="88"/>
      <c r="J94" s="88" t="s">
        <v>1</v>
      </c>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c r="CI94" s="88"/>
      <c r="CJ94" s="88"/>
      <c r="CK94" s="88"/>
      <c r="CL94" s="88"/>
      <c r="CM94" s="88"/>
      <c r="CN94" s="88"/>
    </row>
    <row r="95" spans="1:92" s="109" customFormat="1" ht="13" x14ac:dyDescent="0.3">
      <c r="A95" s="88">
        <v>7500</v>
      </c>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c r="CI95" s="88"/>
      <c r="CJ95" s="88"/>
      <c r="CK95" s="88"/>
      <c r="CL95" s="88"/>
      <c r="CM95" s="88"/>
      <c r="CN95" s="88"/>
    </row>
    <row r="96" spans="1:92" s="109" customFormat="1" ht="13" x14ac:dyDescent="0.3">
      <c r="A96" s="88" t="s">
        <v>53</v>
      </c>
      <c r="B96" s="88" t="s">
        <v>467</v>
      </c>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row>
    <row r="97" spans="1:92" s="109" customFormat="1" ht="13" x14ac:dyDescent="0.3">
      <c r="A97" s="88" t="s">
        <v>466</v>
      </c>
      <c r="B97" s="88" t="s">
        <v>52</v>
      </c>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c r="CI97" s="88"/>
      <c r="CJ97" s="88"/>
      <c r="CK97" s="88"/>
      <c r="CL97" s="88"/>
      <c r="CM97" s="88"/>
      <c r="CN97" s="88"/>
    </row>
    <row r="98" spans="1:92" s="109" customFormat="1" ht="13" x14ac:dyDescent="0.3">
      <c r="A98" s="88" t="s">
        <v>52</v>
      </c>
      <c r="B98" s="88" t="s">
        <v>27</v>
      </c>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c r="CI98" s="88"/>
      <c r="CJ98" s="88"/>
      <c r="CK98" s="88"/>
      <c r="CL98" s="88"/>
      <c r="CM98" s="88"/>
      <c r="CN98" s="88"/>
    </row>
    <row r="99" spans="1:92" ht="13" x14ac:dyDescent="0.3">
      <c r="A99" s="88" t="s">
        <v>468</v>
      </c>
      <c r="B99" s="88" t="s">
        <v>469</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c r="CI99" s="88"/>
      <c r="CJ99" s="88"/>
      <c r="CK99" s="88"/>
      <c r="CL99" s="88"/>
      <c r="CM99" s="88"/>
      <c r="CN99" s="88"/>
    </row>
    <row r="100" spans="1:92" ht="13" x14ac:dyDescent="0.3">
      <c r="A100" s="88" t="s">
        <v>470</v>
      </c>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c r="CI100" s="88"/>
      <c r="CJ100" s="88"/>
      <c r="CK100" s="88"/>
      <c r="CL100" s="88"/>
      <c r="CM100" s="88"/>
      <c r="CN100" s="88"/>
    </row>
    <row r="101" spans="1:92" ht="13" x14ac:dyDescent="0.3">
      <c r="A101" s="88" t="s">
        <v>471</v>
      </c>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c r="CI101" s="88"/>
      <c r="CJ101" s="88"/>
      <c r="CK101" s="88"/>
      <c r="CL101" s="88"/>
      <c r="CM101" s="88"/>
      <c r="CN101" s="88"/>
    </row>
    <row r="102" spans="1:92" ht="13" x14ac:dyDescent="0.3">
      <c r="A102" s="88" t="s">
        <v>472</v>
      </c>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c r="CI102" s="88"/>
      <c r="CJ102" s="88"/>
      <c r="CK102" s="88"/>
      <c r="CL102" s="88"/>
      <c r="CM102" s="88"/>
      <c r="CN102" s="88"/>
    </row>
    <row r="103" spans="1:92" ht="13" x14ac:dyDescent="0.3">
      <c r="A103" s="88" t="s">
        <v>270</v>
      </c>
      <c r="B103" s="88" t="s">
        <v>162</v>
      </c>
      <c r="C103" s="88" t="s">
        <v>271</v>
      </c>
      <c r="D103" s="88" t="s">
        <v>135</v>
      </c>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c r="CI103" s="88"/>
      <c r="CJ103" s="88"/>
      <c r="CK103" s="88"/>
      <c r="CL103" s="88"/>
      <c r="CM103" s="88"/>
      <c r="CN103" s="88"/>
    </row>
    <row r="104" spans="1:92" ht="13" x14ac:dyDescent="0.3">
      <c r="A104" s="88" t="s">
        <v>418</v>
      </c>
      <c r="B104" s="88" t="s">
        <v>416</v>
      </c>
      <c r="C104" s="88" t="s">
        <v>417</v>
      </c>
      <c r="D104" s="88">
        <v>1000</v>
      </c>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c r="CI104" s="88"/>
      <c r="CJ104" s="88"/>
      <c r="CK104" s="88"/>
      <c r="CL104" s="88"/>
      <c r="CM104" s="88"/>
      <c r="CN104" s="88"/>
    </row>
    <row r="105" spans="1:92" ht="13" x14ac:dyDescent="0.3">
      <c r="A105" s="88" t="s">
        <v>430</v>
      </c>
      <c r="B105" s="88" t="s">
        <v>428</v>
      </c>
      <c r="C105" s="88" t="s">
        <v>429</v>
      </c>
      <c r="D105" s="88">
        <v>1500</v>
      </c>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row>
    <row r="106" spans="1:92" ht="13" x14ac:dyDescent="0.3">
      <c r="A106" s="88" t="s">
        <v>394</v>
      </c>
      <c r="B106" s="88" t="s">
        <v>392</v>
      </c>
      <c r="C106" s="88" t="s">
        <v>393</v>
      </c>
      <c r="D106" s="88">
        <v>500</v>
      </c>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row>
    <row r="107" spans="1:92" ht="13" x14ac:dyDescent="0.3">
      <c r="A107" s="88" t="s">
        <v>406</v>
      </c>
      <c r="B107" s="88" t="s">
        <v>404</v>
      </c>
      <c r="C107" s="88" t="s">
        <v>405</v>
      </c>
      <c r="D107" s="88">
        <v>750</v>
      </c>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c r="CI107" s="88"/>
      <c r="CJ107" s="88"/>
      <c r="CK107" s="88"/>
      <c r="CL107" s="88"/>
      <c r="CM107" s="88"/>
      <c r="CN107" s="88"/>
    </row>
    <row r="108" spans="1:92" ht="13" x14ac:dyDescent="0.3">
      <c r="A108" s="88" t="s">
        <v>409</v>
      </c>
      <c r="B108" s="88" t="s">
        <v>407</v>
      </c>
      <c r="C108" s="88" t="s">
        <v>408</v>
      </c>
      <c r="D108" s="88">
        <v>750</v>
      </c>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row>
    <row r="109" spans="1:92" ht="13" x14ac:dyDescent="0.3">
      <c r="A109" s="88" t="s">
        <v>174</v>
      </c>
      <c r="B109" s="88" t="s">
        <v>318</v>
      </c>
      <c r="C109" s="88" t="s">
        <v>371</v>
      </c>
      <c r="D109" s="88">
        <v>100</v>
      </c>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c r="CI109" s="88"/>
      <c r="CJ109" s="88"/>
      <c r="CK109" s="88"/>
      <c r="CL109" s="88"/>
      <c r="CM109" s="88"/>
      <c r="CN109" s="88"/>
    </row>
    <row r="110" spans="1:92" ht="13" x14ac:dyDescent="0.3">
      <c r="A110" s="88" t="s">
        <v>374</v>
      </c>
      <c r="B110" s="88" t="s">
        <v>372</v>
      </c>
      <c r="C110" s="88" t="s">
        <v>373</v>
      </c>
      <c r="D110" s="88">
        <v>100</v>
      </c>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c r="CC110" s="88"/>
      <c r="CD110" s="88"/>
      <c r="CE110" s="88"/>
      <c r="CF110" s="88"/>
      <c r="CG110" s="88"/>
      <c r="CH110" s="88"/>
      <c r="CI110" s="88"/>
      <c r="CJ110" s="88"/>
      <c r="CK110" s="88"/>
      <c r="CL110" s="88"/>
      <c r="CM110" s="88"/>
      <c r="CN110" s="88"/>
    </row>
    <row r="111" spans="1:92" ht="13" x14ac:dyDescent="0.3">
      <c r="A111" s="88" t="s">
        <v>175</v>
      </c>
      <c r="B111" s="88" t="s">
        <v>332</v>
      </c>
      <c r="C111" s="88" t="s">
        <v>375</v>
      </c>
      <c r="D111" s="88">
        <v>100</v>
      </c>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88"/>
      <c r="CF111" s="88"/>
      <c r="CG111" s="88"/>
      <c r="CH111" s="88"/>
      <c r="CI111" s="88"/>
      <c r="CJ111" s="88"/>
      <c r="CK111" s="88"/>
      <c r="CL111" s="88"/>
      <c r="CM111" s="88"/>
      <c r="CN111" s="88"/>
    </row>
    <row r="112" spans="1:92" ht="13" x14ac:dyDescent="0.3">
      <c r="A112" s="88" t="s">
        <v>279</v>
      </c>
      <c r="B112" s="88" t="s">
        <v>342</v>
      </c>
      <c r="C112" s="88" t="s">
        <v>376</v>
      </c>
      <c r="D112" s="88">
        <v>100</v>
      </c>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c r="CI112" s="88"/>
      <c r="CJ112" s="88"/>
      <c r="CK112" s="88"/>
      <c r="CL112" s="88"/>
      <c r="CM112" s="88"/>
      <c r="CN112" s="88"/>
    </row>
    <row r="113" spans="1:92" ht="13" x14ac:dyDescent="0.3">
      <c r="A113" s="88" t="s">
        <v>357</v>
      </c>
      <c r="B113" s="88" t="s">
        <v>355</v>
      </c>
      <c r="C113" s="88" t="s">
        <v>356</v>
      </c>
      <c r="D113" s="88">
        <v>10</v>
      </c>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c r="CI113" s="88"/>
      <c r="CJ113" s="88"/>
      <c r="CK113" s="88"/>
      <c r="CL113" s="88"/>
      <c r="CM113" s="88"/>
      <c r="CN113" s="88"/>
    </row>
    <row r="114" spans="1:92" ht="13" x14ac:dyDescent="0.3">
      <c r="A114" s="88" t="s">
        <v>163</v>
      </c>
      <c r="B114" s="88" t="s">
        <v>352</v>
      </c>
      <c r="C114" s="88" t="s">
        <v>358</v>
      </c>
      <c r="D114" s="88">
        <v>10</v>
      </c>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c r="CI114" s="88"/>
      <c r="CJ114" s="88"/>
      <c r="CK114" s="88"/>
      <c r="CL114" s="88"/>
      <c r="CM114" s="88"/>
      <c r="CN114" s="88"/>
    </row>
    <row r="115" spans="1:92" ht="13" x14ac:dyDescent="0.3">
      <c r="A115" s="88" t="s">
        <v>181</v>
      </c>
      <c r="B115" s="88" t="s">
        <v>320</v>
      </c>
      <c r="C115" s="88" t="s">
        <v>378</v>
      </c>
      <c r="D115" s="88">
        <v>167</v>
      </c>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c r="CI115" s="88"/>
      <c r="CJ115" s="88"/>
      <c r="CK115" s="88"/>
      <c r="CL115" s="88"/>
      <c r="CM115" s="88"/>
      <c r="CN115" s="88"/>
    </row>
    <row r="116" spans="1:92" ht="13" x14ac:dyDescent="0.3">
      <c r="A116" s="88" t="s">
        <v>381</v>
      </c>
      <c r="B116" s="88" t="s">
        <v>379</v>
      </c>
      <c r="C116" s="88" t="s">
        <v>380</v>
      </c>
      <c r="D116" s="88">
        <v>167</v>
      </c>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88"/>
      <c r="CN116" s="88"/>
    </row>
    <row r="117" spans="1:92" ht="13" x14ac:dyDescent="0.3">
      <c r="A117" s="88" t="s">
        <v>280</v>
      </c>
      <c r="B117" s="88" t="s">
        <v>334</v>
      </c>
      <c r="C117" s="88" t="s">
        <v>382</v>
      </c>
      <c r="D117" s="88">
        <v>167</v>
      </c>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c r="CI117" s="88"/>
      <c r="CJ117" s="88"/>
      <c r="CK117" s="88"/>
      <c r="CL117" s="88"/>
      <c r="CM117" s="88"/>
      <c r="CN117" s="88"/>
    </row>
    <row r="118" spans="1:92" ht="13" x14ac:dyDescent="0.3">
      <c r="A118" s="88" t="s">
        <v>164</v>
      </c>
      <c r="B118" s="88" t="s">
        <v>329</v>
      </c>
      <c r="C118" s="88" t="s">
        <v>359</v>
      </c>
      <c r="D118" s="88">
        <v>25</v>
      </c>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c r="CI118" s="88"/>
      <c r="CJ118" s="88"/>
      <c r="CK118" s="88"/>
      <c r="CL118" s="88"/>
      <c r="CM118" s="88"/>
      <c r="CN118" s="88"/>
    </row>
    <row r="119" spans="1:92" ht="13" x14ac:dyDescent="0.3">
      <c r="A119" s="420" t="s">
        <v>600</v>
      </c>
      <c r="B119" s="420" t="s">
        <v>341</v>
      </c>
      <c r="C119" s="420" t="s">
        <v>599</v>
      </c>
      <c r="D119" s="420">
        <v>25</v>
      </c>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88"/>
      <c r="CN119" s="88"/>
    </row>
    <row r="120" spans="1:92" ht="13" x14ac:dyDescent="0.3">
      <c r="A120" s="420" t="s">
        <v>166</v>
      </c>
      <c r="B120" s="420" t="s">
        <v>341</v>
      </c>
      <c r="C120" s="420" t="s">
        <v>360</v>
      </c>
      <c r="D120" s="420">
        <v>25</v>
      </c>
      <c r="E120" s="421" t="s">
        <v>1</v>
      </c>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c r="CI120" s="88"/>
      <c r="CJ120" s="88"/>
      <c r="CK120" s="88"/>
      <c r="CL120" s="88"/>
      <c r="CM120" s="88"/>
      <c r="CN120" s="88"/>
    </row>
    <row r="121" spans="1:92" ht="13" x14ac:dyDescent="0.3">
      <c r="A121" s="88" t="s">
        <v>165</v>
      </c>
      <c r="B121" s="88" t="s">
        <v>347</v>
      </c>
      <c r="C121" s="88" t="s">
        <v>361</v>
      </c>
      <c r="D121" s="88">
        <v>25</v>
      </c>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c r="CI121" s="88"/>
      <c r="CJ121" s="88"/>
      <c r="CK121" s="88"/>
      <c r="CL121" s="88"/>
      <c r="CM121" s="88"/>
      <c r="CN121" s="88"/>
    </row>
    <row r="122" spans="1:92" ht="13" x14ac:dyDescent="0.3">
      <c r="A122" s="88" t="s">
        <v>167</v>
      </c>
      <c r="B122" s="88" t="s">
        <v>349</v>
      </c>
      <c r="C122" s="88" t="s">
        <v>362</v>
      </c>
      <c r="D122" s="88">
        <v>25</v>
      </c>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c r="CI122" s="88"/>
      <c r="CJ122" s="88"/>
      <c r="CK122" s="88"/>
      <c r="CL122" s="88"/>
      <c r="CM122" s="88"/>
      <c r="CN122" s="88"/>
    </row>
    <row r="123" spans="1:92" ht="13" x14ac:dyDescent="0.3">
      <c r="A123" s="88" t="s">
        <v>169</v>
      </c>
      <c r="B123" s="88" t="s">
        <v>330</v>
      </c>
      <c r="C123" s="88" t="s">
        <v>363</v>
      </c>
      <c r="D123" s="88">
        <v>50</v>
      </c>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c r="CI123" s="88"/>
      <c r="CJ123" s="88"/>
      <c r="CK123" s="88"/>
      <c r="CL123" s="88"/>
      <c r="CM123" s="88"/>
      <c r="CN123" s="88"/>
    </row>
    <row r="124" spans="1:92" ht="13" x14ac:dyDescent="0.3">
      <c r="A124" s="88" t="s">
        <v>366</v>
      </c>
      <c r="B124" s="88" t="s">
        <v>364</v>
      </c>
      <c r="C124" s="88" t="s">
        <v>365</v>
      </c>
      <c r="D124" s="88">
        <v>50</v>
      </c>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c r="CI124" s="88"/>
      <c r="CJ124" s="88"/>
      <c r="CK124" s="88"/>
      <c r="CL124" s="88"/>
      <c r="CM124" s="88"/>
      <c r="CN124" s="88"/>
    </row>
    <row r="125" spans="1:92" ht="13" x14ac:dyDescent="0.3">
      <c r="A125" s="88" t="s">
        <v>369</v>
      </c>
      <c r="B125" s="88" t="s">
        <v>367</v>
      </c>
      <c r="C125" s="88" t="s">
        <v>368</v>
      </c>
      <c r="D125" s="88">
        <v>50</v>
      </c>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88"/>
      <c r="CF125" s="88"/>
      <c r="CG125" s="88"/>
      <c r="CH125" s="88"/>
      <c r="CI125" s="88"/>
      <c r="CJ125" s="88"/>
      <c r="CK125" s="88"/>
      <c r="CL125" s="88"/>
      <c r="CM125" s="88"/>
      <c r="CN125" s="88"/>
    </row>
    <row r="126" spans="1:92" ht="13" x14ac:dyDescent="0.3">
      <c r="A126" s="88" t="s">
        <v>168</v>
      </c>
      <c r="B126" s="88" t="s">
        <v>353</v>
      </c>
      <c r="C126" s="88" t="s">
        <v>370</v>
      </c>
      <c r="D126" s="88">
        <v>50</v>
      </c>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row>
    <row r="127" spans="1:92" ht="13" x14ac:dyDescent="0.3">
      <c r="A127" s="88" t="s">
        <v>385</v>
      </c>
      <c r="B127" s="88" t="s">
        <v>383</v>
      </c>
      <c r="C127" s="88" t="s">
        <v>384</v>
      </c>
      <c r="D127" s="88">
        <v>167</v>
      </c>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88"/>
      <c r="CF127" s="88"/>
      <c r="CG127" s="88"/>
      <c r="CH127" s="88"/>
      <c r="CI127" s="88"/>
      <c r="CJ127" s="88"/>
      <c r="CK127" s="88"/>
      <c r="CL127" s="88"/>
      <c r="CM127" s="88"/>
      <c r="CN127" s="88"/>
    </row>
    <row r="128" spans="1:92" ht="13" x14ac:dyDescent="0.3">
      <c r="A128" s="88" t="s">
        <v>269</v>
      </c>
      <c r="B128" s="88" t="s">
        <v>269</v>
      </c>
      <c r="C128" s="88" t="s">
        <v>269</v>
      </c>
      <c r="D128" s="88" t="s">
        <v>269</v>
      </c>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88"/>
      <c r="CF128" s="88"/>
      <c r="CG128" s="88"/>
      <c r="CH128" s="88"/>
      <c r="CI128" s="88"/>
      <c r="CJ128" s="88"/>
      <c r="CK128" s="88"/>
      <c r="CL128" s="88"/>
      <c r="CM128" s="88"/>
      <c r="CN128" s="88"/>
    </row>
    <row r="129" spans="1:92" ht="13" x14ac:dyDescent="0.3">
      <c r="A129" s="88" t="s">
        <v>481</v>
      </c>
      <c r="B129" s="88" t="s">
        <v>479</v>
      </c>
      <c r="C129" s="88" t="s">
        <v>482</v>
      </c>
      <c r="D129" s="88">
        <v>167</v>
      </c>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c r="CI129" s="88"/>
      <c r="CJ129" s="88"/>
      <c r="CK129" s="88"/>
      <c r="CL129" s="88"/>
      <c r="CM129" s="88"/>
      <c r="CN129" s="88"/>
    </row>
    <row r="130" spans="1:92" ht="13" x14ac:dyDescent="0.3">
      <c r="A130" s="88" t="s">
        <v>197</v>
      </c>
      <c r="B130" s="88" t="s">
        <v>323</v>
      </c>
      <c r="C130" s="88" t="s">
        <v>196</v>
      </c>
      <c r="D130" s="88">
        <v>1000</v>
      </c>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88"/>
      <c r="CF130" s="88"/>
      <c r="CG130" s="88"/>
      <c r="CH130" s="88"/>
      <c r="CI130" s="88"/>
      <c r="CJ130" s="88"/>
      <c r="CK130" s="88"/>
      <c r="CL130" s="88"/>
      <c r="CM130" s="88"/>
      <c r="CN130" s="88"/>
    </row>
    <row r="131" spans="1:92" ht="13" x14ac:dyDescent="0.3">
      <c r="A131" s="88" t="s">
        <v>195</v>
      </c>
      <c r="B131" s="88" t="s">
        <v>337</v>
      </c>
      <c r="C131" s="88" t="s">
        <v>194</v>
      </c>
      <c r="D131" s="88">
        <v>1000</v>
      </c>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c r="CI131" s="88"/>
      <c r="CJ131" s="88"/>
      <c r="CK131" s="88"/>
      <c r="CL131" s="88"/>
      <c r="CM131" s="88"/>
      <c r="CN131" s="88"/>
    </row>
    <row r="132" spans="1:92" ht="13" x14ac:dyDescent="0.3">
      <c r="A132" s="88" t="s">
        <v>199</v>
      </c>
      <c r="B132" s="88" t="s">
        <v>346</v>
      </c>
      <c r="C132" s="88" t="s">
        <v>198</v>
      </c>
      <c r="D132" s="88">
        <v>1000</v>
      </c>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row>
    <row r="133" spans="1:92" ht="13" x14ac:dyDescent="0.3">
      <c r="A133" s="88" t="s">
        <v>201</v>
      </c>
      <c r="B133" s="88" t="s">
        <v>324</v>
      </c>
      <c r="C133" s="88" t="s">
        <v>200</v>
      </c>
      <c r="D133" s="88">
        <v>1500</v>
      </c>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row>
    <row r="134" spans="1:92" ht="13" x14ac:dyDescent="0.3">
      <c r="A134" s="88" t="s">
        <v>203</v>
      </c>
      <c r="B134" s="88" t="s">
        <v>338</v>
      </c>
      <c r="C134" s="88" t="s">
        <v>202</v>
      </c>
      <c r="D134" s="88">
        <v>1500</v>
      </c>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row>
    <row r="135" spans="1:92" ht="13" x14ac:dyDescent="0.3">
      <c r="A135" s="88" t="s">
        <v>177</v>
      </c>
      <c r="B135" s="88" t="s">
        <v>319</v>
      </c>
      <c r="C135" s="88" t="s">
        <v>176</v>
      </c>
      <c r="D135" s="88">
        <v>150</v>
      </c>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88"/>
      <c r="CF135" s="88"/>
      <c r="CG135" s="88"/>
      <c r="CH135" s="88"/>
      <c r="CI135" s="88"/>
      <c r="CJ135" s="88"/>
      <c r="CK135" s="88"/>
      <c r="CL135" s="88"/>
      <c r="CM135" s="88"/>
      <c r="CN135" s="88"/>
    </row>
    <row r="136" spans="1:92" ht="13" x14ac:dyDescent="0.3">
      <c r="A136" s="88" t="s">
        <v>180</v>
      </c>
      <c r="B136" s="88" t="s">
        <v>343</v>
      </c>
      <c r="C136" s="88" t="s">
        <v>179</v>
      </c>
      <c r="D136" s="88">
        <v>150</v>
      </c>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c r="CC136" s="88"/>
      <c r="CD136" s="88"/>
      <c r="CE136" s="88"/>
      <c r="CF136" s="88"/>
      <c r="CG136" s="88"/>
      <c r="CH136" s="88"/>
      <c r="CI136" s="88"/>
      <c r="CJ136" s="88"/>
      <c r="CK136" s="88"/>
      <c r="CL136" s="88"/>
      <c r="CM136" s="88"/>
      <c r="CN136" s="88"/>
    </row>
    <row r="137" spans="1:92" ht="13" x14ac:dyDescent="0.3">
      <c r="A137" s="88" t="s">
        <v>205</v>
      </c>
      <c r="B137" s="88" t="s">
        <v>325</v>
      </c>
      <c r="C137" s="88" t="s">
        <v>204</v>
      </c>
      <c r="D137" s="88">
        <v>2000</v>
      </c>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c r="CI137" s="88"/>
      <c r="CJ137" s="88"/>
      <c r="CK137" s="88"/>
      <c r="CL137" s="88"/>
      <c r="CM137" s="88"/>
      <c r="CN137" s="88"/>
    </row>
    <row r="138" spans="1:92" ht="13" x14ac:dyDescent="0.3">
      <c r="A138" s="88" t="s">
        <v>207</v>
      </c>
      <c r="B138" s="88" t="s">
        <v>339</v>
      </c>
      <c r="C138" s="88" t="s">
        <v>206</v>
      </c>
      <c r="D138" s="88">
        <v>2000</v>
      </c>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c r="CC138" s="88"/>
      <c r="CD138" s="88"/>
      <c r="CE138" s="88"/>
      <c r="CF138" s="88"/>
      <c r="CG138" s="88"/>
      <c r="CH138" s="88"/>
      <c r="CI138" s="88"/>
      <c r="CJ138" s="88"/>
      <c r="CK138" s="88"/>
      <c r="CL138" s="88"/>
      <c r="CM138" s="88"/>
      <c r="CN138" s="88"/>
    </row>
    <row r="139" spans="1:92" ht="13" x14ac:dyDescent="0.3">
      <c r="A139" s="88" t="s">
        <v>433</v>
      </c>
      <c r="B139" s="88" t="s">
        <v>431</v>
      </c>
      <c r="C139" s="88" t="s">
        <v>432</v>
      </c>
      <c r="D139" s="88">
        <v>2500</v>
      </c>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c r="CC139" s="88"/>
      <c r="CD139" s="88"/>
      <c r="CE139" s="88"/>
      <c r="CF139" s="88"/>
      <c r="CG139" s="88"/>
      <c r="CH139" s="88"/>
      <c r="CI139" s="88"/>
      <c r="CJ139" s="88"/>
      <c r="CK139" s="88"/>
      <c r="CL139" s="88"/>
      <c r="CM139" s="88"/>
      <c r="CN139" s="88"/>
    </row>
    <row r="140" spans="1:92" ht="13" x14ac:dyDescent="0.3">
      <c r="A140" s="88" t="s">
        <v>209</v>
      </c>
      <c r="B140" s="88" t="s">
        <v>326</v>
      </c>
      <c r="C140" s="88" t="s">
        <v>208</v>
      </c>
      <c r="D140" s="88">
        <v>2500</v>
      </c>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c r="BP140" s="88"/>
      <c r="BQ140" s="88"/>
      <c r="BR140" s="88"/>
      <c r="BS140" s="88"/>
      <c r="BT140" s="88"/>
      <c r="BU140" s="88"/>
      <c r="BV140" s="88"/>
      <c r="BW140" s="88"/>
      <c r="BX140" s="88"/>
      <c r="BY140" s="88"/>
      <c r="BZ140" s="88"/>
      <c r="CA140" s="88"/>
      <c r="CB140" s="88"/>
      <c r="CC140" s="88"/>
      <c r="CD140" s="88"/>
      <c r="CE140" s="88"/>
      <c r="CF140" s="88"/>
      <c r="CG140" s="88"/>
      <c r="CH140" s="88"/>
      <c r="CI140" s="88"/>
      <c r="CJ140" s="88"/>
      <c r="CK140" s="88"/>
      <c r="CL140" s="88"/>
      <c r="CM140" s="88"/>
      <c r="CN140" s="88"/>
    </row>
    <row r="141" spans="1:92" ht="13" x14ac:dyDescent="0.3">
      <c r="A141" s="88" t="s">
        <v>211</v>
      </c>
      <c r="B141" s="88" t="s">
        <v>340</v>
      </c>
      <c r="C141" s="88" t="s">
        <v>210</v>
      </c>
      <c r="D141" s="88">
        <v>2500</v>
      </c>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88"/>
      <c r="CN141" s="88"/>
    </row>
    <row r="142" spans="1:92" ht="13" x14ac:dyDescent="0.3">
      <c r="A142" s="88" t="s">
        <v>211</v>
      </c>
      <c r="B142" s="88" t="s">
        <v>340</v>
      </c>
      <c r="C142" s="88" t="s">
        <v>210</v>
      </c>
      <c r="D142" s="88">
        <v>2500</v>
      </c>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88"/>
      <c r="CN142" s="88"/>
    </row>
    <row r="143" spans="1:92" ht="13" x14ac:dyDescent="0.3">
      <c r="A143" s="88" t="s">
        <v>183</v>
      </c>
      <c r="B143" s="88" t="s">
        <v>321</v>
      </c>
      <c r="C143" s="88" t="s">
        <v>182</v>
      </c>
      <c r="D143" s="88">
        <v>300</v>
      </c>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88"/>
      <c r="CF143" s="88"/>
      <c r="CG143" s="88"/>
      <c r="CH143" s="88"/>
      <c r="CI143" s="88"/>
      <c r="CJ143" s="88"/>
      <c r="CK143" s="88"/>
      <c r="CL143" s="88"/>
      <c r="CM143" s="88"/>
      <c r="CN143" s="88"/>
    </row>
    <row r="144" spans="1:92" ht="13" x14ac:dyDescent="0.3">
      <c r="A144" s="88" t="s">
        <v>183</v>
      </c>
      <c r="B144" s="88" t="s">
        <v>321</v>
      </c>
      <c r="C144" s="88" t="s">
        <v>182</v>
      </c>
      <c r="D144" s="88">
        <v>300</v>
      </c>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c r="CI144" s="88"/>
      <c r="CJ144" s="88"/>
      <c r="CK144" s="88"/>
      <c r="CL144" s="88"/>
      <c r="CM144" s="88"/>
      <c r="CN144" s="88"/>
    </row>
    <row r="145" spans="1:92" ht="13" x14ac:dyDescent="0.3">
      <c r="A145" s="88" t="s">
        <v>185</v>
      </c>
      <c r="B145" s="88" t="s">
        <v>335</v>
      </c>
      <c r="C145" s="88" t="s">
        <v>184</v>
      </c>
      <c r="D145" s="88">
        <v>300</v>
      </c>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c r="CI145" s="88"/>
      <c r="CJ145" s="88"/>
      <c r="CK145" s="88"/>
      <c r="CL145" s="88"/>
      <c r="CM145" s="88"/>
      <c r="CN145" s="88"/>
    </row>
    <row r="146" spans="1:92" ht="13" x14ac:dyDescent="0.3">
      <c r="A146" s="88" t="s">
        <v>185</v>
      </c>
      <c r="B146" s="88" t="s">
        <v>335</v>
      </c>
      <c r="C146" s="88" t="s">
        <v>184</v>
      </c>
      <c r="D146" s="88">
        <v>300</v>
      </c>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c r="CI146" s="88"/>
      <c r="CJ146" s="88"/>
      <c r="CK146" s="88"/>
      <c r="CL146" s="88"/>
      <c r="CM146" s="88"/>
      <c r="CN146" s="88"/>
    </row>
    <row r="147" spans="1:92" ht="13" x14ac:dyDescent="0.3">
      <c r="A147" s="88" t="s">
        <v>187</v>
      </c>
      <c r="B147" s="88" t="s">
        <v>344</v>
      </c>
      <c r="C147" s="88" t="s">
        <v>186</v>
      </c>
      <c r="D147" s="88">
        <v>300</v>
      </c>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88"/>
      <c r="CF147" s="88"/>
      <c r="CG147" s="88"/>
      <c r="CH147" s="88"/>
      <c r="CI147" s="88"/>
      <c r="CJ147" s="88"/>
      <c r="CK147" s="88"/>
      <c r="CL147" s="88"/>
      <c r="CM147" s="88"/>
      <c r="CN147" s="88"/>
    </row>
    <row r="148" spans="1:92" ht="13" x14ac:dyDescent="0.3">
      <c r="A148" s="88" t="s">
        <v>187</v>
      </c>
      <c r="B148" s="88" t="s">
        <v>344</v>
      </c>
      <c r="C148" s="88" t="s">
        <v>186</v>
      </c>
      <c r="D148" s="88">
        <v>300</v>
      </c>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88"/>
      <c r="CN148" s="88"/>
    </row>
    <row r="149" spans="1:92" ht="13" x14ac:dyDescent="0.3">
      <c r="A149" s="88" t="s">
        <v>388</v>
      </c>
      <c r="B149" s="88" t="s">
        <v>386</v>
      </c>
      <c r="C149" s="88" t="s">
        <v>387</v>
      </c>
      <c r="D149" s="88">
        <v>300</v>
      </c>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c r="CI149" s="88"/>
      <c r="CJ149" s="88"/>
      <c r="CK149" s="88"/>
      <c r="CL149" s="88"/>
      <c r="CM149" s="88"/>
      <c r="CN149" s="88"/>
    </row>
    <row r="150" spans="1:92" ht="13" x14ac:dyDescent="0.3">
      <c r="A150" s="88" t="s">
        <v>436</v>
      </c>
      <c r="B150" s="88" t="s">
        <v>434</v>
      </c>
      <c r="C150" s="88" t="s">
        <v>435</v>
      </c>
      <c r="D150" s="88">
        <v>5000</v>
      </c>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88"/>
      <c r="CF150" s="88"/>
      <c r="CG150" s="88"/>
      <c r="CH150" s="88"/>
      <c r="CI150" s="88"/>
      <c r="CJ150" s="88"/>
      <c r="CK150" s="88"/>
      <c r="CL150" s="88"/>
      <c r="CM150" s="88"/>
      <c r="CN150" s="88"/>
    </row>
    <row r="151" spans="1:92" ht="13" x14ac:dyDescent="0.3">
      <c r="A151" s="88" t="s">
        <v>281</v>
      </c>
      <c r="B151" s="88" t="s">
        <v>327</v>
      </c>
      <c r="C151" s="88" t="s">
        <v>212</v>
      </c>
      <c r="D151" s="88">
        <v>5000</v>
      </c>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88"/>
      <c r="CF151" s="88"/>
      <c r="CG151" s="88"/>
      <c r="CH151" s="88"/>
      <c r="CI151" s="88"/>
      <c r="CJ151" s="88"/>
      <c r="CK151" s="88"/>
      <c r="CL151" s="88"/>
      <c r="CM151" s="88"/>
      <c r="CN151" s="88"/>
    </row>
    <row r="152" spans="1:92" ht="13" x14ac:dyDescent="0.3">
      <c r="A152" s="88" t="s">
        <v>189</v>
      </c>
      <c r="B152" s="88" t="s">
        <v>345</v>
      </c>
      <c r="C152" s="88" t="s">
        <v>188</v>
      </c>
      <c r="D152" s="88">
        <v>500</v>
      </c>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88"/>
      <c r="BK152" s="88"/>
      <c r="BL152" s="88"/>
      <c r="BM152" s="88"/>
      <c r="BN152" s="88"/>
      <c r="BO152" s="88"/>
      <c r="BP152" s="88"/>
      <c r="BQ152" s="88"/>
      <c r="BR152" s="88"/>
      <c r="BS152" s="88"/>
      <c r="BT152" s="88"/>
      <c r="BU152" s="88"/>
      <c r="BV152" s="88"/>
      <c r="BW152" s="88"/>
      <c r="BX152" s="88"/>
      <c r="BY152" s="88"/>
      <c r="BZ152" s="88"/>
      <c r="CA152" s="88"/>
      <c r="CB152" s="88"/>
      <c r="CC152" s="88"/>
      <c r="CD152" s="88"/>
      <c r="CE152" s="88"/>
      <c r="CF152" s="88"/>
      <c r="CG152" s="88"/>
      <c r="CH152" s="88"/>
      <c r="CI152" s="88"/>
      <c r="CJ152" s="88"/>
      <c r="CK152" s="88"/>
      <c r="CL152" s="88"/>
      <c r="CM152" s="88"/>
      <c r="CN152" s="88"/>
    </row>
    <row r="153" spans="1:92" ht="13" x14ac:dyDescent="0.3">
      <c r="A153" s="88" t="s">
        <v>189</v>
      </c>
      <c r="B153" s="88" t="s">
        <v>345</v>
      </c>
      <c r="C153" s="88" t="s">
        <v>188</v>
      </c>
      <c r="D153" s="88">
        <v>500</v>
      </c>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8"/>
      <c r="BM153" s="88"/>
      <c r="BN153" s="88"/>
      <c r="BO153" s="88"/>
      <c r="BP153" s="88"/>
      <c r="BQ153" s="88"/>
      <c r="BR153" s="88"/>
      <c r="BS153" s="88"/>
      <c r="BT153" s="88"/>
      <c r="BU153" s="88"/>
      <c r="BV153" s="88"/>
      <c r="BW153" s="88"/>
      <c r="BX153" s="88"/>
      <c r="BY153" s="88"/>
      <c r="BZ153" s="88"/>
      <c r="CA153" s="88"/>
      <c r="CB153" s="88"/>
      <c r="CC153" s="88"/>
      <c r="CD153" s="88"/>
      <c r="CE153" s="88"/>
      <c r="CF153" s="88"/>
      <c r="CG153" s="88"/>
      <c r="CH153" s="88"/>
      <c r="CI153" s="88"/>
      <c r="CJ153" s="88"/>
      <c r="CK153" s="88"/>
      <c r="CL153" s="88"/>
      <c r="CM153" s="88"/>
      <c r="CN153" s="88"/>
    </row>
    <row r="154" spans="1:92" ht="13" x14ac:dyDescent="0.3">
      <c r="A154" s="88" t="s">
        <v>193</v>
      </c>
      <c r="B154" s="88" t="s">
        <v>348</v>
      </c>
      <c r="C154" s="88" t="s">
        <v>192</v>
      </c>
      <c r="D154" s="88">
        <v>500</v>
      </c>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88"/>
      <c r="BP154" s="88"/>
      <c r="BQ154" s="88"/>
      <c r="BR154" s="88"/>
      <c r="BS154" s="88"/>
      <c r="BT154" s="88"/>
      <c r="BU154" s="88"/>
      <c r="BV154" s="88"/>
      <c r="BW154" s="88"/>
      <c r="BX154" s="88"/>
      <c r="BY154" s="88"/>
      <c r="BZ154" s="88"/>
      <c r="CA154" s="88"/>
      <c r="CB154" s="88"/>
      <c r="CC154" s="88"/>
      <c r="CD154" s="88"/>
      <c r="CE154" s="88"/>
      <c r="CF154" s="88"/>
      <c r="CG154" s="88"/>
      <c r="CH154" s="88"/>
      <c r="CI154" s="88"/>
      <c r="CJ154" s="88"/>
      <c r="CK154" s="88"/>
      <c r="CL154" s="88"/>
      <c r="CM154" s="88"/>
      <c r="CN154" s="88"/>
    </row>
    <row r="155" spans="1:92" ht="13" x14ac:dyDescent="0.3">
      <c r="A155" s="88" t="s">
        <v>193</v>
      </c>
      <c r="B155" s="88" t="s">
        <v>348</v>
      </c>
      <c r="C155" s="88" t="s">
        <v>192</v>
      </c>
      <c r="D155" s="88">
        <v>500</v>
      </c>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8"/>
      <c r="BM155" s="88"/>
      <c r="BN155" s="88"/>
      <c r="BO155" s="88"/>
      <c r="BP155" s="88"/>
      <c r="BQ155" s="88"/>
      <c r="BR155" s="88"/>
      <c r="BS155" s="88"/>
      <c r="BT155" s="88"/>
      <c r="BU155" s="88"/>
      <c r="BV155" s="88"/>
      <c r="BW155" s="88"/>
      <c r="BX155" s="88"/>
      <c r="BY155" s="88"/>
      <c r="BZ155" s="88"/>
      <c r="CA155" s="88"/>
      <c r="CB155" s="88"/>
      <c r="CC155" s="88"/>
      <c r="CD155" s="88"/>
      <c r="CE155" s="88"/>
      <c r="CF155" s="88"/>
      <c r="CG155" s="88"/>
      <c r="CH155" s="88"/>
      <c r="CI155" s="88"/>
      <c r="CJ155" s="88"/>
      <c r="CK155" s="88"/>
      <c r="CL155" s="88"/>
      <c r="CM155" s="88"/>
      <c r="CN155" s="88"/>
    </row>
    <row r="156" spans="1:92" ht="13" x14ac:dyDescent="0.3">
      <c r="A156" s="88" t="s">
        <v>191</v>
      </c>
      <c r="B156" s="88" t="s">
        <v>350</v>
      </c>
      <c r="C156" s="88" t="s">
        <v>190</v>
      </c>
      <c r="D156" s="88">
        <v>500</v>
      </c>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88"/>
      <c r="CF156" s="88"/>
      <c r="CG156" s="88"/>
      <c r="CH156" s="88"/>
      <c r="CI156" s="88"/>
      <c r="CJ156" s="88"/>
      <c r="CK156" s="88"/>
      <c r="CL156" s="88"/>
      <c r="CM156" s="88"/>
      <c r="CN156" s="88"/>
    </row>
    <row r="157" spans="1:92" ht="13" x14ac:dyDescent="0.3">
      <c r="A157" s="88" t="s">
        <v>191</v>
      </c>
      <c r="B157" s="88" t="s">
        <v>350</v>
      </c>
      <c r="C157" s="88" t="s">
        <v>190</v>
      </c>
      <c r="D157" s="88">
        <v>500</v>
      </c>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88"/>
      <c r="BK157" s="88"/>
      <c r="BL157" s="88"/>
      <c r="BM157" s="88"/>
      <c r="BN157" s="88"/>
      <c r="BO157" s="88"/>
      <c r="BP157" s="88"/>
      <c r="BQ157" s="88"/>
      <c r="BR157" s="88"/>
      <c r="BS157" s="88"/>
      <c r="BT157" s="88"/>
      <c r="BU157" s="88"/>
      <c r="BV157" s="88"/>
      <c r="BW157" s="88"/>
      <c r="BX157" s="88"/>
      <c r="BY157" s="88"/>
      <c r="BZ157" s="88"/>
      <c r="CA157" s="88"/>
      <c r="CB157" s="88"/>
      <c r="CC157" s="88"/>
      <c r="CD157" s="88"/>
      <c r="CE157" s="88"/>
      <c r="CF157" s="88"/>
      <c r="CG157" s="88"/>
      <c r="CH157" s="88"/>
      <c r="CI157" s="88"/>
      <c r="CJ157" s="88"/>
      <c r="CK157" s="88"/>
      <c r="CL157" s="88"/>
      <c r="CM157" s="88"/>
      <c r="CN157" s="88"/>
    </row>
    <row r="158" spans="1:92" ht="13" x14ac:dyDescent="0.3">
      <c r="A158" s="88" t="s">
        <v>397</v>
      </c>
      <c r="B158" s="88" t="s">
        <v>395</v>
      </c>
      <c r="C158" s="88" t="s">
        <v>396</v>
      </c>
      <c r="D158" s="88">
        <v>500</v>
      </c>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88"/>
      <c r="BP158" s="88"/>
      <c r="BQ158" s="88"/>
      <c r="BR158" s="88"/>
      <c r="BS158" s="88"/>
      <c r="BT158" s="88"/>
      <c r="BU158" s="88"/>
      <c r="BV158" s="88"/>
      <c r="BW158" s="88"/>
      <c r="BX158" s="88"/>
      <c r="BY158" s="88"/>
      <c r="BZ158" s="88"/>
      <c r="CA158" s="88"/>
      <c r="CB158" s="88"/>
      <c r="CC158" s="88"/>
      <c r="CD158" s="88"/>
      <c r="CE158" s="88"/>
      <c r="CF158" s="88"/>
      <c r="CG158" s="88"/>
      <c r="CH158" s="88"/>
      <c r="CI158" s="88"/>
      <c r="CJ158" s="88"/>
      <c r="CK158" s="88"/>
      <c r="CL158" s="88"/>
      <c r="CM158" s="88"/>
      <c r="CN158" s="88"/>
    </row>
    <row r="159" spans="1:92" ht="13" x14ac:dyDescent="0.3">
      <c r="A159" s="88" t="s">
        <v>213</v>
      </c>
      <c r="B159" s="88" t="s">
        <v>328</v>
      </c>
      <c r="C159" s="88" t="s">
        <v>437</v>
      </c>
      <c r="D159" s="88">
        <v>7500</v>
      </c>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row>
    <row r="160" spans="1:92" ht="13" x14ac:dyDescent="0.3">
      <c r="A160" s="88" t="s">
        <v>213</v>
      </c>
      <c r="B160" s="88" t="s">
        <v>328</v>
      </c>
      <c r="C160" s="88" t="s">
        <v>214</v>
      </c>
      <c r="D160" s="88">
        <v>7500</v>
      </c>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88"/>
      <c r="CF160" s="88"/>
      <c r="CG160" s="88"/>
      <c r="CH160" s="88"/>
      <c r="CI160" s="88"/>
      <c r="CJ160" s="88"/>
      <c r="CK160" s="88"/>
      <c r="CL160" s="88"/>
      <c r="CM160" s="88"/>
      <c r="CN160" s="88"/>
    </row>
    <row r="161" spans="1:92" ht="13" x14ac:dyDescent="0.3">
      <c r="A161" s="88" t="s">
        <v>213</v>
      </c>
      <c r="B161" s="88" t="s">
        <v>328</v>
      </c>
      <c r="C161" s="88" t="s">
        <v>215</v>
      </c>
      <c r="D161" s="88">
        <v>7500</v>
      </c>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88"/>
      <c r="BY161" s="88"/>
      <c r="BZ161" s="88"/>
      <c r="CA161" s="88"/>
      <c r="CB161" s="88"/>
      <c r="CC161" s="88"/>
      <c r="CD161" s="88"/>
      <c r="CE161" s="88"/>
      <c r="CF161" s="88"/>
      <c r="CG161" s="88"/>
      <c r="CH161" s="88"/>
      <c r="CI161" s="88"/>
      <c r="CJ161" s="88"/>
      <c r="CK161" s="88"/>
      <c r="CL161" s="88"/>
      <c r="CM161" s="88"/>
      <c r="CN161" s="88"/>
    </row>
    <row r="162" spans="1:92" ht="13" x14ac:dyDescent="0.3">
      <c r="A162" s="88" t="s">
        <v>213</v>
      </c>
      <c r="B162" s="88" t="s">
        <v>328</v>
      </c>
      <c r="C162" s="88" t="s">
        <v>216</v>
      </c>
      <c r="D162" s="88">
        <v>7500</v>
      </c>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row>
    <row r="163" spans="1:92" ht="13" x14ac:dyDescent="0.3">
      <c r="A163" s="88" t="s">
        <v>213</v>
      </c>
      <c r="B163" s="88" t="s">
        <v>328</v>
      </c>
      <c r="C163" s="88" t="s">
        <v>217</v>
      </c>
      <c r="D163" s="88">
        <v>7500</v>
      </c>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88"/>
      <c r="BY163" s="88"/>
      <c r="BZ163" s="88"/>
      <c r="CA163" s="88"/>
      <c r="CB163" s="88"/>
      <c r="CC163" s="88"/>
      <c r="CD163" s="88"/>
      <c r="CE163" s="88"/>
      <c r="CF163" s="88"/>
      <c r="CG163" s="88"/>
      <c r="CH163" s="88"/>
      <c r="CI163" s="88"/>
      <c r="CJ163" s="88"/>
      <c r="CK163" s="88"/>
      <c r="CL163" s="88"/>
      <c r="CM163" s="88"/>
      <c r="CN163" s="88"/>
    </row>
    <row r="164" spans="1:92" ht="13" x14ac:dyDescent="0.3">
      <c r="A164" s="88" t="s">
        <v>213</v>
      </c>
      <c r="B164" s="88" t="s">
        <v>328</v>
      </c>
      <c r="C164" s="88" t="s">
        <v>218</v>
      </c>
      <c r="D164" s="88">
        <v>7500</v>
      </c>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8"/>
      <c r="CL164" s="88"/>
      <c r="CM164" s="88"/>
      <c r="CN164" s="88"/>
    </row>
    <row r="165" spans="1:92" ht="13" x14ac:dyDescent="0.3">
      <c r="A165" s="88" t="s">
        <v>213</v>
      </c>
      <c r="B165" s="88" t="s">
        <v>328</v>
      </c>
      <c r="C165" s="88" t="s">
        <v>219</v>
      </c>
      <c r="D165" s="88">
        <v>7500</v>
      </c>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88"/>
      <c r="BY165" s="88"/>
      <c r="BZ165" s="88"/>
      <c r="CA165" s="88"/>
      <c r="CB165" s="88"/>
      <c r="CC165" s="88"/>
      <c r="CD165" s="88"/>
      <c r="CE165" s="88"/>
      <c r="CF165" s="88"/>
      <c r="CG165" s="88"/>
      <c r="CH165" s="88"/>
      <c r="CI165" s="88"/>
      <c r="CJ165" s="88"/>
      <c r="CK165" s="88"/>
      <c r="CL165" s="88"/>
      <c r="CM165" s="88"/>
      <c r="CN165" s="88"/>
    </row>
    <row r="166" spans="1:92" ht="13" x14ac:dyDescent="0.3">
      <c r="A166" s="88" t="s">
        <v>213</v>
      </c>
      <c r="B166" s="88" t="s">
        <v>328</v>
      </c>
      <c r="C166" s="88" t="s">
        <v>220</v>
      </c>
      <c r="D166" s="88">
        <v>7500</v>
      </c>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88"/>
      <c r="BY166" s="88"/>
      <c r="BZ166" s="88"/>
      <c r="CA166" s="88"/>
      <c r="CB166" s="88"/>
      <c r="CC166" s="88"/>
      <c r="CD166" s="88"/>
      <c r="CE166" s="88"/>
      <c r="CF166" s="88"/>
      <c r="CG166" s="88"/>
      <c r="CH166" s="88"/>
      <c r="CI166" s="88"/>
      <c r="CJ166" s="88"/>
      <c r="CK166" s="88"/>
      <c r="CL166" s="88"/>
      <c r="CM166" s="88"/>
      <c r="CN166" s="88"/>
    </row>
    <row r="167" spans="1:92" ht="13" x14ac:dyDescent="0.3">
      <c r="A167" s="88" t="s">
        <v>173</v>
      </c>
      <c r="B167" s="88" t="s">
        <v>317</v>
      </c>
      <c r="C167" s="88" t="s">
        <v>172</v>
      </c>
      <c r="D167" s="88">
        <v>75</v>
      </c>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8"/>
      <c r="CL167" s="88"/>
      <c r="CM167" s="88"/>
      <c r="CN167" s="88"/>
    </row>
    <row r="168" spans="1:92" ht="13" x14ac:dyDescent="0.3">
      <c r="A168" s="88" t="s">
        <v>171</v>
      </c>
      <c r="B168" s="88" t="s">
        <v>331</v>
      </c>
      <c r="C168" s="88" t="s">
        <v>170</v>
      </c>
      <c r="D168" s="88">
        <v>75</v>
      </c>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88"/>
      <c r="BY168" s="88"/>
      <c r="BZ168" s="88"/>
      <c r="CA168" s="88"/>
      <c r="CB168" s="88"/>
      <c r="CC168" s="88"/>
      <c r="CD168" s="88"/>
      <c r="CE168" s="88"/>
      <c r="CF168" s="88"/>
      <c r="CG168" s="88"/>
      <c r="CH168" s="88"/>
      <c r="CI168" s="88"/>
      <c r="CJ168" s="88"/>
      <c r="CK168" s="88"/>
      <c r="CL168" s="88"/>
      <c r="CM168" s="88"/>
      <c r="CN168" s="88"/>
    </row>
    <row r="169" spans="1:92" ht="13" x14ac:dyDescent="0.3">
      <c r="A169" s="88" t="s">
        <v>421</v>
      </c>
      <c r="B169" s="88" t="s">
        <v>419</v>
      </c>
      <c r="C169" s="88" t="s">
        <v>420</v>
      </c>
      <c r="D169" s="88">
        <v>1000</v>
      </c>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c r="CC169" s="88"/>
      <c r="CD169" s="88"/>
      <c r="CE169" s="88"/>
      <c r="CF169" s="88"/>
      <c r="CG169" s="88"/>
      <c r="CH169" s="88"/>
      <c r="CI169" s="88"/>
      <c r="CJ169" s="88"/>
      <c r="CK169" s="88"/>
      <c r="CL169" s="88"/>
      <c r="CM169" s="88"/>
      <c r="CN169" s="88"/>
    </row>
    <row r="170" spans="1:92" ht="13" x14ac:dyDescent="0.3">
      <c r="A170" s="88" t="s">
        <v>377</v>
      </c>
      <c r="B170" s="88" t="s">
        <v>333</v>
      </c>
      <c r="C170" s="88" t="s">
        <v>178</v>
      </c>
      <c r="D170" s="88">
        <v>150</v>
      </c>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88"/>
      <c r="BY170" s="88"/>
      <c r="BZ170" s="88"/>
      <c r="CA170" s="88"/>
      <c r="CB170" s="88"/>
      <c r="CC170" s="88"/>
      <c r="CD170" s="88"/>
      <c r="CE170" s="88"/>
      <c r="CF170" s="88"/>
      <c r="CG170" s="88"/>
      <c r="CH170" s="88"/>
      <c r="CI170" s="88"/>
      <c r="CJ170" s="88"/>
      <c r="CK170" s="88"/>
      <c r="CL170" s="88"/>
      <c r="CM170" s="88"/>
      <c r="CN170" s="88"/>
    </row>
    <row r="171" spans="1:92" ht="13" x14ac:dyDescent="0.3">
      <c r="A171" s="88" t="s">
        <v>424</v>
      </c>
      <c r="B171" s="88" t="s">
        <v>422</v>
      </c>
      <c r="C171" s="88" t="s">
        <v>423</v>
      </c>
      <c r="D171" s="88">
        <v>1000</v>
      </c>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c r="CC171" s="88"/>
      <c r="CD171" s="88"/>
      <c r="CE171" s="88"/>
      <c r="CF171" s="88"/>
      <c r="CG171" s="88"/>
      <c r="CH171" s="88"/>
      <c r="CI171" s="88"/>
      <c r="CJ171" s="88"/>
      <c r="CK171" s="88"/>
      <c r="CL171" s="88"/>
      <c r="CM171" s="88"/>
      <c r="CN171" s="88"/>
    </row>
    <row r="172" spans="1:92" ht="13" x14ac:dyDescent="0.3">
      <c r="A172" s="88" t="s">
        <v>427</v>
      </c>
      <c r="B172" s="88" t="s">
        <v>425</v>
      </c>
      <c r="C172" s="88" t="s">
        <v>426</v>
      </c>
      <c r="D172" s="88">
        <v>1000</v>
      </c>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8"/>
      <c r="CA172" s="88"/>
      <c r="CB172" s="88"/>
      <c r="CC172" s="88"/>
      <c r="CD172" s="88"/>
      <c r="CE172" s="88"/>
      <c r="CF172" s="88"/>
      <c r="CG172" s="88"/>
      <c r="CH172" s="88"/>
      <c r="CI172" s="88"/>
      <c r="CJ172" s="88"/>
      <c r="CK172" s="88"/>
      <c r="CL172" s="88"/>
      <c r="CM172" s="88"/>
      <c r="CN172" s="88"/>
    </row>
    <row r="173" spans="1:92" ht="13" x14ac:dyDescent="0.3">
      <c r="A173" s="88" t="s">
        <v>391</v>
      </c>
      <c r="B173" s="88" t="s">
        <v>389</v>
      </c>
      <c r="C173" s="88" t="s">
        <v>390</v>
      </c>
      <c r="D173" s="88">
        <v>300</v>
      </c>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88"/>
      <c r="CA173" s="88"/>
      <c r="CB173" s="88"/>
      <c r="CC173" s="88"/>
      <c r="CD173" s="88"/>
      <c r="CE173" s="88"/>
      <c r="CF173" s="88"/>
      <c r="CG173" s="88"/>
      <c r="CH173" s="88"/>
      <c r="CI173" s="88"/>
      <c r="CJ173" s="88"/>
      <c r="CK173" s="88"/>
      <c r="CL173" s="88"/>
      <c r="CM173" s="88"/>
      <c r="CN173" s="88"/>
    </row>
    <row r="174" spans="1:92" ht="13" x14ac:dyDescent="0.3">
      <c r="A174" s="88" t="s">
        <v>400</v>
      </c>
      <c r="B174" s="88" t="s">
        <v>398</v>
      </c>
      <c r="C174" s="88" t="s">
        <v>399</v>
      </c>
      <c r="D174" s="88">
        <v>500</v>
      </c>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c r="CC174" s="88"/>
      <c r="CD174" s="88"/>
      <c r="CE174" s="88"/>
      <c r="CF174" s="88"/>
      <c r="CG174" s="88"/>
      <c r="CH174" s="88"/>
      <c r="CI174" s="88"/>
      <c r="CJ174" s="88"/>
      <c r="CK174" s="88"/>
      <c r="CL174" s="88"/>
      <c r="CM174" s="88"/>
      <c r="CN174" s="88"/>
    </row>
    <row r="175" spans="1:92" ht="13" x14ac:dyDescent="0.3">
      <c r="A175" s="88" t="s">
        <v>412</v>
      </c>
      <c r="B175" s="88" t="s">
        <v>410</v>
      </c>
      <c r="C175" s="88" t="s">
        <v>411</v>
      </c>
      <c r="D175" s="88">
        <v>750</v>
      </c>
      <c r="E175" s="88" t="s">
        <v>1</v>
      </c>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c r="CC175" s="88"/>
      <c r="CD175" s="88"/>
      <c r="CE175" s="88"/>
      <c r="CF175" s="88"/>
      <c r="CG175" s="88"/>
      <c r="CH175" s="88"/>
      <c r="CI175" s="88"/>
      <c r="CJ175" s="88"/>
      <c r="CK175" s="88"/>
      <c r="CL175" s="88"/>
      <c r="CM175" s="88"/>
      <c r="CN175" s="88"/>
    </row>
    <row r="176" spans="1:92" ht="13" x14ac:dyDescent="0.3">
      <c r="A176" s="88" t="s">
        <v>291</v>
      </c>
      <c r="B176" s="88" t="s">
        <v>351</v>
      </c>
      <c r="C176" s="88" t="s">
        <v>293</v>
      </c>
      <c r="D176" s="88">
        <v>1000</v>
      </c>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c r="AG176" s="88"/>
      <c r="AH176" s="88"/>
      <c r="AI176" s="88"/>
      <c r="AJ176" s="88"/>
      <c r="AK176" s="88"/>
      <c r="AL176" s="88"/>
      <c r="AM176" s="88"/>
      <c r="AN176" s="88"/>
      <c r="AO176" s="88"/>
      <c r="AP176" s="88"/>
      <c r="AQ176" s="88"/>
      <c r="AR176" s="88"/>
      <c r="AS176" s="88"/>
      <c r="AT176" s="88"/>
      <c r="AU176" s="88"/>
      <c r="AV176" s="88"/>
      <c r="AW176" s="88"/>
      <c r="AX176" s="88"/>
      <c r="AY176" s="88"/>
      <c r="AZ176" s="88"/>
      <c r="BA176" s="88"/>
      <c r="BB176" s="88"/>
      <c r="BC176" s="88"/>
      <c r="BD176" s="88"/>
      <c r="BE176" s="88"/>
      <c r="BF176" s="88"/>
      <c r="BG176" s="88"/>
      <c r="BH176" s="88"/>
      <c r="BI176" s="88"/>
      <c r="BJ176" s="88"/>
      <c r="BK176" s="88"/>
      <c r="BL176" s="88"/>
      <c r="BM176" s="88"/>
      <c r="BN176" s="88"/>
      <c r="BO176" s="88"/>
      <c r="BP176" s="88"/>
      <c r="BQ176" s="88"/>
      <c r="BR176" s="88"/>
      <c r="BS176" s="88"/>
      <c r="BT176" s="88"/>
      <c r="BU176" s="88"/>
      <c r="BV176" s="88"/>
      <c r="BW176" s="88"/>
      <c r="BX176" s="88"/>
      <c r="BY176" s="88"/>
      <c r="BZ176" s="88"/>
      <c r="CA176" s="88"/>
      <c r="CB176" s="88"/>
      <c r="CC176" s="88"/>
      <c r="CD176" s="88"/>
      <c r="CE176" s="88"/>
      <c r="CF176" s="88"/>
      <c r="CG176" s="88"/>
      <c r="CH176" s="88"/>
      <c r="CI176" s="88"/>
      <c r="CJ176" s="88"/>
      <c r="CK176" s="88"/>
      <c r="CL176" s="88"/>
      <c r="CM176" s="88"/>
      <c r="CN176" s="88"/>
    </row>
    <row r="177" spans="1:92" ht="13" x14ac:dyDescent="0.3">
      <c r="A177" s="88" t="s">
        <v>292</v>
      </c>
      <c r="B177" s="88" t="s">
        <v>354</v>
      </c>
      <c r="C177" s="88" t="s">
        <v>294</v>
      </c>
      <c r="D177" s="88">
        <v>1000</v>
      </c>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row>
    <row r="178" spans="1:92" ht="13" x14ac:dyDescent="0.3">
      <c r="A178" s="88" t="s">
        <v>403</v>
      </c>
      <c r="B178" s="88" t="s">
        <v>401</v>
      </c>
      <c r="C178" s="88" t="s">
        <v>402</v>
      </c>
      <c r="D178" s="88">
        <v>500</v>
      </c>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row>
    <row r="179" spans="1:92" ht="13" x14ac:dyDescent="0.3">
      <c r="A179" s="88" t="s">
        <v>289</v>
      </c>
      <c r="B179" s="88" t="s">
        <v>322</v>
      </c>
      <c r="C179" s="88" t="s">
        <v>287</v>
      </c>
      <c r="D179" s="88">
        <v>750</v>
      </c>
      <c r="E179" s="88"/>
      <c r="F179" s="88"/>
      <c r="G179" s="88"/>
      <c r="H179" s="88"/>
      <c r="I179" s="88"/>
      <c r="J179" s="88"/>
      <c r="K179" s="88"/>
      <c r="L179" s="88"/>
      <c r="M179" s="88"/>
      <c r="N179" s="88"/>
      <c r="O179" s="88"/>
      <c r="P179" s="88"/>
      <c r="Q179" s="88"/>
      <c r="R179" s="88"/>
      <c r="S179" s="88"/>
      <c r="T179" s="88"/>
      <c r="U179" s="88"/>
      <c r="V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c r="CC179" s="88"/>
      <c r="CD179" s="88"/>
      <c r="CE179" s="88"/>
      <c r="CF179" s="88"/>
      <c r="CG179" s="88"/>
      <c r="CH179" s="88"/>
      <c r="CI179" s="88"/>
      <c r="CJ179" s="88"/>
      <c r="CK179" s="88"/>
      <c r="CL179" s="88"/>
      <c r="CM179" s="88"/>
      <c r="CN179" s="88"/>
    </row>
    <row r="180" spans="1:92" ht="13" x14ac:dyDescent="0.3">
      <c r="A180" s="88" t="s">
        <v>415</v>
      </c>
      <c r="B180" s="88" t="s">
        <v>413</v>
      </c>
      <c r="C180" s="88" t="s">
        <v>414</v>
      </c>
      <c r="D180" s="88">
        <v>750</v>
      </c>
      <c r="E180" s="88"/>
      <c r="F180" s="88"/>
      <c r="G180" s="88"/>
    </row>
    <row r="181" spans="1:92" ht="13" x14ac:dyDescent="0.3">
      <c r="A181" s="88" t="s">
        <v>290</v>
      </c>
      <c r="B181" s="88" t="s">
        <v>336</v>
      </c>
      <c r="C181" s="88" t="s">
        <v>288</v>
      </c>
      <c r="D181" s="88">
        <v>750</v>
      </c>
      <c r="E181" s="88"/>
      <c r="F181" s="88"/>
      <c r="G181" s="88"/>
    </row>
    <row r="182" spans="1:92" ht="13" x14ac:dyDescent="0.3">
      <c r="A182" s="88"/>
      <c r="B182" s="88"/>
      <c r="C182" s="88"/>
      <c r="D182" s="88"/>
    </row>
  </sheetData>
  <sheetProtection algorithmName="SHA-512" hashValue="Zz6wkmonaFDzB6gXmCVBfIE9Ew2rTxn1ExalHx16M3w6HUlcp68SMxmQS/5E+CNOjmB5SbkusxbbsHjz8wd9Pg==" saltValue="UKtxAnSrAkA0OZfmpkH5Iw==" spinCount="100000" sheet="1" autoFilter="0"/>
  <autoFilter ref="A103:D182" xr:uid="{00000000-0001-0000-0200-000000000000}"/>
  <sortState xmlns:xlrd2="http://schemas.microsoft.com/office/spreadsheetml/2017/richdata2" ref="A104:D181">
    <sortCondition ref="A104:A181"/>
  </sortState>
  <dataConsolidate/>
  <mergeCells count="22">
    <mergeCell ref="G61:H61"/>
    <mergeCell ref="B63:D63"/>
    <mergeCell ref="D23:E23"/>
    <mergeCell ref="A45:A56"/>
    <mergeCell ref="B61:D61"/>
    <mergeCell ref="B62:D62"/>
    <mergeCell ref="A28:A44"/>
    <mergeCell ref="C1:H1"/>
    <mergeCell ref="A1:A7"/>
    <mergeCell ref="D24:J24"/>
    <mergeCell ref="A20:A24"/>
    <mergeCell ref="C7:F7"/>
    <mergeCell ref="D20:E20"/>
    <mergeCell ref="C2:D2"/>
    <mergeCell ref="E2:F2"/>
    <mergeCell ref="C3:F3"/>
    <mergeCell ref="C5:H5"/>
    <mergeCell ref="C6:H6"/>
    <mergeCell ref="G23:I23"/>
    <mergeCell ref="D21:E21"/>
    <mergeCell ref="A9:A18"/>
    <mergeCell ref="G2:H2"/>
  </mergeCells>
  <dataValidations xWindow="446" yWindow="757" count="6">
    <dataValidation type="list" allowBlank="1" showInputMessage="1" showErrorMessage="1" sqref="F18" xr:uid="{00000000-0002-0000-0200-000000000000}">
      <formula1>#REF!</formula1>
    </dataValidation>
    <dataValidation type="list" allowBlank="1" showInputMessage="1" showErrorMessage="1" sqref="D66 C14" xr:uid="{00000000-0002-0000-0200-000001000000}">
      <formula1>transformersizes</formula1>
    </dataValidation>
    <dataValidation type="list" allowBlank="1" showInputMessage="1" showErrorMessage="1" sqref="E66" xr:uid="{00000000-0002-0000-0200-000002000000}">
      <formula1>INDIRECT($A$77)</formula1>
    </dataValidation>
    <dataValidation type="whole" allowBlank="1" showErrorMessage="1" promptTitle="transformer amount" prompt="_x000a_" sqref="C66" xr:uid="{00000000-0002-0000-0200-000003000000}">
      <formula1>0</formula1>
      <formula2>10</formula2>
    </dataValidation>
    <dataValidation type="list" allowBlank="1" showInputMessage="1" showErrorMessage="1" sqref="C12" xr:uid="{00000000-0002-0000-0200-000004000000}">
      <formula1>$A$97:$A$102</formula1>
    </dataValidation>
    <dataValidation type="list" allowBlank="1" showInputMessage="1" showErrorMessage="1" sqref="C11" xr:uid="{00000000-0002-0000-0200-000005000000}">
      <formula1>$B$97:$B$99</formula1>
    </dataValidation>
  </dataValidations>
  <pageMargins left="0.25" right="0.25" top="0.75" bottom="0.75" header="0.3" footer="0.3"/>
  <pageSetup scale="65" fitToHeight="2" orientation="landscape" r:id="rId1"/>
  <headerFooter>
    <oddHeader>&amp;LTransmission-Distribution Planning &amp;D</oddHeader>
    <oddFooter>&amp;L&amp;D&amp;R&amp;F&amp;C&amp;"Calibri"&amp;11&amp;K000000&amp;"Calibri"&amp;11&amp;K000000&amp;A</oddFooter>
  </headerFooter>
  <rowBreaks count="1" manualBreakCount="1">
    <brk id="25" max="11" man="1"/>
  </rowBreaks>
  <extLst>
    <ext xmlns:x14="http://schemas.microsoft.com/office/spreadsheetml/2009/9/main" uri="{CCE6A557-97BC-4b89-ADB6-D9C93CAAB3DF}">
      <x14:dataValidations xmlns:xm="http://schemas.microsoft.com/office/excel/2006/main" xWindow="446" yWindow="757" count="1">
        <x14:dataValidation type="list" allowBlank="1" showInputMessage="1" showErrorMessage="1" xr:uid="{00000000-0002-0000-0200-000006000000}">
          <x14:formula1>
            <xm:f>'Customer Load Sheet'!$F$122:$F$124</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CI165"/>
  <sheetViews>
    <sheetView zoomScale="85" zoomScaleNormal="85" zoomScaleSheetLayoutView="90" workbookViewId="0">
      <selection activeCell="B2" sqref="B2"/>
    </sheetView>
  </sheetViews>
  <sheetFormatPr defaultColWidth="9.1796875" defaultRowHeight="15.5" x14ac:dyDescent="0.35"/>
  <cols>
    <col min="1" max="1" width="10.7265625" style="130" customWidth="1"/>
    <col min="2" max="2" width="36.7265625" style="130" bestFit="1" customWidth="1"/>
    <col min="3" max="3" width="18" style="130" customWidth="1"/>
    <col min="4" max="4" width="17.453125" style="130" customWidth="1"/>
    <col min="5" max="5" width="22.26953125" style="130" customWidth="1"/>
    <col min="6" max="6" width="17.26953125" style="130" bestFit="1" customWidth="1"/>
    <col min="7" max="7" width="13.453125" style="130" customWidth="1"/>
    <col min="8" max="8" width="19.453125" style="130" customWidth="1"/>
    <col min="9" max="9" width="12.453125" style="130" customWidth="1"/>
    <col min="10" max="13" width="9.1796875" style="130"/>
    <col min="14" max="14" width="20.1796875" style="130" customWidth="1"/>
    <col min="15" max="37" width="9.1796875" style="130" customWidth="1"/>
    <col min="38" max="16384" width="9.1796875" style="130"/>
  </cols>
  <sheetData>
    <row r="1" spans="1:11" x14ac:dyDescent="0.35">
      <c r="A1" s="623" t="s">
        <v>57</v>
      </c>
      <c r="B1" s="303" t="s">
        <v>58</v>
      </c>
      <c r="C1" s="624">
        <f>'Customer Load Sheet'!C13:H13</f>
        <v>0</v>
      </c>
      <c r="D1" s="624"/>
      <c r="E1" s="624"/>
      <c r="F1" s="624"/>
      <c r="G1" s="624"/>
      <c r="H1" s="624"/>
      <c r="I1" s="624"/>
    </row>
    <row r="2" spans="1:11" ht="19.5" customHeight="1" x14ac:dyDescent="0.35">
      <c r="A2" s="623"/>
      <c r="B2" s="303" t="s">
        <v>315</v>
      </c>
      <c r="C2" s="625">
        <f>'Customer Load Sheet'!C11</f>
        <v>0</v>
      </c>
      <c r="D2" s="626"/>
      <c r="E2" s="627" t="s">
        <v>11</v>
      </c>
      <c r="F2" s="627"/>
      <c r="G2" s="628">
        <f>'Customer Load Sheet'!C12</f>
        <v>0</v>
      </c>
      <c r="H2" s="628"/>
      <c r="I2" s="628"/>
    </row>
    <row r="3" spans="1:11" x14ac:dyDescent="0.35">
      <c r="A3" s="623"/>
      <c r="B3" s="303" t="s">
        <v>10</v>
      </c>
      <c r="C3" s="629" t="str">
        <f>('Customer Load Sheet'!C9&amp;"       "&amp;'Customer Load Sheet'!E9)</f>
        <v xml:space="preserve">       </v>
      </c>
      <c r="D3" s="629"/>
      <c r="E3" s="629"/>
      <c r="F3" s="629"/>
      <c r="G3" s="304"/>
      <c r="H3" s="304"/>
      <c r="I3" s="304"/>
    </row>
    <row r="4" spans="1:11" x14ac:dyDescent="0.35">
      <c r="A4" s="623"/>
      <c r="B4" s="303" t="s">
        <v>59</v>
      </c>
      <c r="C4" s="305" t="s">
        <v>12</v>
      </c>
      <c r="D4" s="317" t="str">
        <f>'Customer Load Sheet'!D14</f>
        <v xml:space="preserve"> </v>
      </c>
      <c r="E4" s="306" t="s">
        <v>13</v>
      </c>
      <c r="F4" s="317" t="str">
        <f>'Customer Load Sheet'!F14</f>
        <v xml:space="preserve"> </v>
      </c>
      <c r="G4" s="306" t="s">
        <v>14</v>
      </c>
      <c r="H4" s="317" t="str">
        <f>'Customer Load Sheet'!H14</f>
        <v xml:space="preserve"> </v>
      </c>
      <c r="I4" s="307" t="s">
        <v>1</v>
      </c>
      <c r="J4" s="131"/>
    </row>
    <row r="5" spans="1:11" x14ac:dyDescent="0.35">
      <c r="A5" s="623"/>
      <c r="B5" s="308" t="s">
        <v>60</v>
      </c>
      <c r="C5" s="624" t="str">
        <f>'Customer Load Sheet'!C15</f>
        <v xml:space="preserve"> </v>
      </c>
      <c r="D5" s="624"/>
      <c r="E5" s="624"/>
      <c r="F5" s="624"/>
      <c r="G5" s="624"/>
      <c r="H5" s="624"/>
      <c r="I5" s="309"/>
    </row>
    <row r="6" spans="1:11" x14ac:dyDescent="0.35">
      <c r="A6" s="623"/>
      <c r="B6" s="303" t="s">
        <v>59</v>
      </c>
      <c r="C6" s="309" t="e">
        <f>'Customer Load Sheet'!#REF!</f>
        <v>#REF!</v>
      </c>
      <c r="D6" s="316" t="e">
        <f>'Customer Load Sheet'!#REF!</f>
        <v>#REF!</v>
      </c>
      <c r="E6" s="309" t="e">
        <f>'Customer Load Sheet'!#REF!</f>
        <v>#REF!</v>
      </c>
      <c r="F6" s="316" t="e">
        <f>'Customer Load Sheet'!#REF!</f>
        <v>#REF!</v>
      </c>
      <c r="G6" s="309" t="e">
        <f>'Customer Load Sheet'!#REF!</f>
        <v>#REF!</v>
      </c>
      <c r="H6" s="316" t="e">
        <f>'Customer Load Sheet'!#REF!</f>
        <v>#REF!</v>
      </c>
      <c r="I6" s="309"/>
    </row>
    <row r="7" spans="1:11" x14ac:dyDescent="0.35">
      <c r="A7" s="623"/>
      <c r="B7" s="303" t="s">
        <v>62</v>
      </c>
      <c r="C7" s="629" t="str">
        <f>'Customer Load Sheet'!C19</f>
        <v xml:space="preserve"> </v>
      </c>
      <c r="D7" s="629"/>
      <c r="E7" s="629"/>
      <c r="F7" s="629"/>
      <c r="G7" s="303" t="s">
        <v>15</v>
      </c>
      <c r="H7" s="132">
        <f>'Customer Load Sheet'!H19</f>
        <v>0</v>
      </c>
      <c r="I7" s="303"/>
      <c r="J7" s="133"/>
    </row>
    <row r="8" spans="1:11" ht="16" thickBot="1" x14ac:dyDescent="0.4">
      <c r="A8" s="134"/>
      <c r="B8" s="134"/>
      <c r="C8" s="133"/>
      <c r="D8" s="133"/>
      <c r="E8" s="133"/>
      <c r="F8" s="133"/>
      <c r="G8" s="133"/>
      <c r="H8" s="133"/>
      <c r="I8" s="133"/>
      <c r="J8" s="133"/>
    </row>
    <row r="9" spans="1:11" ht="31" x14ac:dyDescent="0.35">
      <c r="A9" s="147"/>
      <c r="B9" s="129" t="s">
        <v>64</v>
      </c>
      <c r="C9" s="185" t="s">
        <v>485</v>
      </c>
      <c r="D9" s="148" t="str">
        <f>'Customer Load Sheet'!C22</f>
        <v>New</v>
      </c>
      <c r="E9" s="135"/>
      <c r="F9" s="150" t="s">
        <v>63</v>
      </c>
      <c r="G9" s="137" t="s">
        <v>26</v>
      </c>
      <c r="H9" s="136"/>
      <c r="I9" s="136"/>
      <c r="J9" s="138"/>
    </row>
    <row r="10" spans="1:11" ht="16" thickBot="1" x14ac:dyDescent="0.4">
      <c r="A10" s="350"/>
      <c r="B10" s="351" t="s">
        <v>68</v>
      </c>
      <c r="C10" s="352" t="s">
        <v>21</v>
      </c>
      <c r="D10" s="353" t="e">
        <f>'Customer Load Sheet'!D27</f>
        <v>#N/A</v>
      </c>
      <c r="E10" s="354" t="s">
        <v>144</v>
      </c>
      <c r="F10" s="355" t="str">
        <f>'Customer Load Sheet'!F26</f>
        <v xml:space="preserve"> </v>
      </c>
      <c r="G10" s="356" t="s">
        <v>24</v>
      </c>
      <c r="H10" s="357" t="e">
        <f>'Customer Load Sheet'!F27</f>
        <v>#N/A</v>
      </c>
      <c r="I10" s="356" t="s">
        <v>23</v>
      </c>
      <c r="J10" s="358">
        <f>'Customer Load Sheet'!H26</f>
        <v>0</v>
      </c>
    </row>
    <row r="11" spans="1:11" ht="16" thickBot="1" x14ac:dyDescent="0.4">
      <c r="A11" s="312"/>
      <c r="B11" s="139"/>
      <c r="J11" s="146"/>
    </row>
    <row r="12" spans="1:11" ht="31.5" thickBot="1" x14ac:dyDescent="0.4">
      <c r="A12" s="583" t="s">
        <v>73</v>
      </c>
      <c r="B12" s="359" t="s">
        <v>30</v>
      </c>
      <c r="C12" s="360">
        <f>'Customer Load Sheet'!F40</f>
        <v>0</v>
      </c>
      <c r="D12" s="630" t="s">
        <v>154</v>
      </c>
      <c r="E12" s="630"/>
      <c r="F12" s="361">
        <f>'Customer Load Sheet'!C41</f>
        <v>0</v>
      </c>
      <c r="G12" s="362" t="str">
        <f>'Customer Load Sheet'!D11</f>
        <v>SIC Code</v>
      </c>
      <c r="H12" s="362">
        <f>'Customer Load Sheet'!E11</f>
        <v>0</v>
      </c>
      <c r="I12" s="363"/>
      <c r="J12" s="364"/>
    </row>
    <row r="13" spans="1:11" ht="55.5" customHeight="1" thickBot="1" x14ac:dyDescent="0.4">
      <c r="A13" s="584"/>
      <c r="B13" s="305" t="s">
        <v>74</v>
      </c>
      <c r="C13" s="313" t="e">
        <f>'Customer Load Sheet'!H41</f>
        <v>#N/A</v>
      </c>
      <c r="D13" s="631" t="str">
        <f>'Transmission-Distribution Plan'!D21:E21</f>
        <v>Comments</v>
      </c>
      <c r="E13" s="631"/>
      <c r="F13" s="310" t="str">
        <f>'Customer Load Sheet'!F11</f>
        <v>Revenue Class</v>
      </c>
      <c r="G13" s="310">
        <f>'Customer Load Sheet'!G11</f>
        <v>421</v>
      </c>
      <c r="H13" s="311" t="str">
        <f>'Customer Load Sheet'!F12</f>
        <v>Customer Rate</v>
      </c>
      <c r="I13" s="310" t="str">
        <f>'Customer Load Sheet'!G12</f>
        <v>Rate 310 MGS Secondary</v>
      </c>
      <c r="J13" s="365" t="str">
        <f>'Customer Load Sheet'!H12</f>
        <v xml:space="preserve">     21-400 KW</v>
      </c>
    </row>
    <row r="14" spans="1:11" ht="16" thickBot="1" x14ac:dyDescent="0.4">
      <c r="A14" s="584"/>
      <c r="B14" s="303" t="s">
        <v>76</v>
      </c>
      <c r="C14" s="314" t="s">
        <v>77</v>
      </c>
      <c r="D14" s="313" t="str">
        <f>'Transmission-Distribution Plan'!D22</f>
        <v>x</v>
      </c>
      <c r="E14" s="314" t="s">
        <v>78</v>
      </c>
      <c r="F14" s="313" t="str">
        <f>'Transmission-Distribution Plan'!F22</f>
        <v>x</v>
      </c>
      <c r="G14" s="314" t="s">
        <v>79</v>
      </c>
      <c r="H14" s="313" t="str">
        <f>'Transmission-Distribution Plan'!H22</f>
        <v xml:space="preserve"> </v>
      </c>
      <c r="I14" s="315"/>
      <c r="J14" s="366"/>
      <c r="K14" s="130" t="s">
        <v>1</v>
      </c>
    </row>
    <row r="15" spans="1:11" ht="59.25" customHeight="1" thickBot="1" x14ac:dyDescent="0.4">
      <c r="A15" s="584"/>
      <c r="B15" s="303" t="s">
        <v>81</v>
      </c>
      <c r="C15" s="309">
        <f>C12</f>
        <v>0</v>
      </c>
      <c r="D15" s="631" t="str">
        <f>'Transmission-Distribution Plan'!D23:E23</f>
        <v>Comments</v>
      </c>
      <c r="E15" s="631"/>
      <c r="F15" s="68" t="str">
        <f>'Customer Load Sheet'!D43</f>
        <v>Other Comments on Metering (including # of End Users if applicable or Meter Location Adjustment)</v>
      </c>
      <c r="G15" s="632">
        <f>'Customer Load Sheet'!F43:H43</f>
        <v>0</v>
      </c>
      <c r="H15" s="632"/>
      <c r="I15" s="632"/>
      <c r="J15" s="367" t="s">
        <v>1</v>
      </c>
    </row>
    <row r="16" spans="1:11" ht="31.5" customHeight="1" thickBot="1" x14ac:dyDescent="0.4">
      <c r="A16" s="585"/>
      <c r="B16" s="368" t="s">
        <v>140</v>
      </c>
      <c r="C16" s="369" t="e">
        <f>ESS!Q40</f>
        <v>#N/A</v>
      </c>
      <c r="D16" s="633" t="str">
        <f>'Transmission-Distribution Plan'!D24:J24</f>
        <v>NOTE-default is the calculated amps for the total load-if mulitple meters you will need to back out the amps and put in just the CT Amps</v>
      </c>
      <c r="E16" s="633"/>
      <c r="F16" s="633"/>
      <c r="G16" s="633"/>
      <c r="H16" s="633"/>
      <c r="I16" s="633"/>
      <c r="J16" s="634"/>
    </row>
    <row r="18" spans="1:8" ht="26" x14ac:dyDescent="0.35">
      <c r="A18" s="133"/>
      <c r="B18" s="163" t="s">
        <v>475</v>
      </c>
      <c r="C18" s="140"/>
      <c r="D18" s="140"/>
      <c r="E18" s="108">
        <f>ESS!N39</f>
        <v>0</v>
      </c>
      <c r="F18" s="134" t="s">
        <v>135</v>
      </c>
      <c r="G18" s="130" t="s">
        <v>1</v>
      </c>
    </row>
    <row r="19" spans="1:8" ht="35.5" customHeight="1" x14ac:dyDescent="0.35">
      <c r="B19" s="163" t="s">
        <v>474</v>
      </c>
      <c r="C19" s="140"/>
      <c r="D19" s="140"/>
      <c r="E19" s="108">
        <f>ESS!M41</f>
        <v>0</v>
      </c>
      <c r="F19" s="134" t="s">
        <v>135</v>
      </c>
    </row>
    <row r="20" spans="1:8" ht="12.75" customHeight="1" x14ac:dyDescent="0.35">
      <c r="B20" s="141" t="s">
        <v>450</v>
      </c>
      <c r="C20" s="141"/>
      <c r="D20" s="141"/>
      <c r="E20" s="108">
        <f>ESS!N42</f>
        <v>0</v>
      </c>
      <c r="F20" s="134" t="s">
        <v>135</v>
      </c>
      <c r="G20" s="130" t="s">
        <v>476</v>
      </c>
      <c r="H20" s="108" t="e">
        <f>ESS!Q40</f>
        <v>#N/A</v>
      </c>
    </row>
    <row r="26" spans="1:8" x14ac:dyDescent="0.35">
      <c r="H26" s="130" t="s">
        <v>1</v>
      </c>
    </row>
    <row r="27" spans="1:8" x14ac:dyDescent="0.35">
      <c r="C27" s="130" t="s">
        <v>1</v>
      </c>
    </row>
    <row r="38" spans="2:9" x14ac:dyDescent="0.35">
      <c r="I38" s="130" t="s">
        <v>1</v>
      </c>
    </row>
    <row r="41" spans="2:9" ht="12.75" customHeight="1" x14ac:dyDescent="0.35"/>
    <row r="45" spans="2:9" x14ac:dyDescent="0.35">
      <c r="B45" s="133"/>
    </row>
    <row r="46" spans="2:9" x14ac:dyDescent="0.35">
      <c r="B46" s="133"/>
    </row>
    <row r="47" spans="2:9" ht="13.5" customHeight="1" x14ac:dyDescent="0.35">
      <c r="B47" s="133"/>
    </row>
    <row r="48" spans="2:9" ht="34.5" customHeight="1" x14ac:dyDescent="0.35">
      <c r="B48" s="133"/>
    </row>
    <row r="49" spans="1:12" x14ac:dyDescent="0.35">
      <c r="B49" s="133"/>
    </row>
    <row r="50" spans="1:12" x14ac:dyDescent="0.35">
      <c r="A50" s="134"/>
      <c r="J50" s="133"/>
    </row>
    <row r="51" spans="1:12" x14ac:dyDescent="0.35">
      <c r="A51" s="134"/>
      <c r="C51" s="142"/>
      <c r="J51" s="133"/>
    </row>
    <row r="52" spans="1:12" ht="33.75" customHeight="1" x14ac:dyDescent="0.35">
      <c r="A52" s="134"/>
      <c r="G52" s="134"/>
      <c r="H52" s="134"/>
      <c r="J52" s="133"/>
      <c r="L52" s="130" t="s">
        <v>1</v>
      </c>
    </row>
    <row r="53" spans="1:12" ht="33.75" customHeight="1" x14ac:dyDescent="0.35">
      <c r="A53" s="134"/>
    </row>
    <row r="54" spans="1:12" ht="27" customHeight="1" x14ac:dyDescent="0.35">
      <c r="A54" s="134"/>
    </row>
    <row r="55" spans="1:12" ht="51.75" customHeight="1" x14ac:dyDescent="0.35">
      <c r="A55" s="134"/>
    </row>
    <row r="56" spans="1:12" ht="51.75" customHeight="1" x14ac:dyDescent="0.35"/>
    <row r="57" spans="1:12" ht="58.5" customHeight="1" x14ac:dyDescent="0.35"/>
    <row r="58" spans="1:12" ht="56.25" customHeight="1" x14ac:dyDescent="0.35"/>
    <row r="67" spans="1:87" s="143" customFormat="1" x14ac:dyDescent="0.35"/>
    <row r="68" spans="1:87" s="145" customFormat="1" x14ac:dyDescent="0.35">
      <c r="A68" s="144"/>
      <c r="B68" s="144"/>
      <c r="C68" s="144"/>
      <c r="D68" s="144"/>
      <c r="E68" s="144"/>
      <c r="F68" s="144" t="s">
        <v>1</v>
      </c>
      <c r="G68" s="144" t="s">
        <v>1</v>
      </c>
      <c r="H68" s="144" t="s">
        <v>1</v>
      </c>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row>
    <row r="69" spans="1:87" s="145" customFormat="1" x14ac:dyDescent="0.35">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row>
    <row r="70" spans="1:87" s="145" customFormat="1" x14ac:dyDescent="0.35">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row>
    <row r="71" spans="1:87" s="145" customFormat="1" x14ac:dyDescent="0.35">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row>
    <row r="72" spans="1:87" s="145" customFormat="1" x14ac:dyDescent="0.35">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row>
    <row r="73" spans="1:87" s="145" customFormat="1" x14ac:dyDescent="0.35">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t="s">
        <v>1</v>
      </c>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row>
    <row r="74" spans="1:87" s="145" customFormat="1" x14ac:dyDescent="0.35">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row>
    <row r="75" spans="1:87" s="145" customFormat="1" x14ac:dyDescent="0.35">
      <c r="A75" s="144"/>
      <c r="B75" s="144"/>
      <c r="C75" s="144"/>
      <c r="D75" s="144"/>
      <c r="E75" s="144" t="s">
        <v>1</v>
      </c>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row>
    <row r="76" spans="1:87" s="145" customFormat="1" x14ac:dyDescent="0.35">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row>
    <row r="77" spans="1:87" s="145" customFormat="1" x14ac:dyDescent="0.35">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row>
    <row r="78" spans="1:87" s="145" customFormat="1" x14ac:dyDescent="0.35">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row>
    <row r="79" spans="1:87" s="145" customFormat="1" x14ac:dyDescent="0.35">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row>
    <row r="80" spans="1:87" x14ac:dyDescent="0.35">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row>
    <row r="81" spans="1:87" x14ac:dyDescent="0.35">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row>
    <row r="82" spans="1:87" x14ac:dyDescent="0.35">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row>
    <row r="83" spans="1:87" x14ac:dyDescent="0.35">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row>
    <row r="84" spans="1:87" x14ac:dyDescent="0.35">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row>
    <row r="85" spans="1:87" x14ac:dyDescent="0.35">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row>
    <row r="86" spans="1:87" x14ac:dyDescent="0.35">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row>
    <row r="87" spans="1:87" x14ac:dyDescent="0.35">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row>
    <row r="88" spans="1:87" x14ac:dyDescent="0.35">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c r="BD88" s="144"/>
      <c r="BE88" s="144"/>
      <c r="BF88" s="144"/>
      <c r="BG88" s="144"/>
      <c r="BH88" s="144"/>
      <c r="BI88" s="144"/>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row>
    <row r="89" spans="1:87" x14ac:dyDescent="0.35">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row>
    <row r="90" spans="1:87" x14ac:dyDescent="0.35">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row>
    <row r="91" spans="1:87" x14ac:dyDescent="0.35">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row>
    <row r="92" spans="1:87" x14ac:dyDescent="0.35">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row>
    <row r="93" spans="1:87" x14ac:dyDescent="0.35">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row>
    <row r="94" spans="1:87" x14ac:dyDescent="0.35">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row>
    <row r="95" spans="1:87" x14ac:dyDescent="0.35">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row>
    <row r="96" spans="1:87" x14ac:dyDescent="0.35">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row>
    <row r="97" spans="1:87" x14ac:dyDescent="0.35">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row>
    <row r="98" spans="1:87" x14ac:dyDescent="0.35">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row>
    <row r="99" spans="1:87" x14ac:dyDescent="0.35">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4"/>
      <c r="CG99" s="144"/>
      <c r="CH99" s="144"/>
      <c r="CI99" s="144"/>
    </row>
    <row r="100" spans="1:87" x14ac:dyDescent="0.35">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c r="CF100" s="144"/>
      <c r="CG100" s="144"/>
      <c r="CH100" s="144"/>
      <c r="CI100" s="144"/>
    </row>
    <row r="101" spans="1:87" x14ac:dyDescent="0.35">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44"/>
      <c r="BL101" s="144"/>
      <c r="BM101" s="144"/>
      <c r="BN101" s="144"/>
      <c r="BO101" s="144"/>
      <c r="BP101" s="144"/>
      <c r="BQ101" s="144"/>
      <c r="BR101" s="144"/>
      <c r="BS101" s="144"/>
      <c r="BT101" s="144"/>
      <c r="BU101" s="144"/>
      <c r="BV101" s="144"/>
      <c r="BW101" s="144"/>
      <c r="BX101" s="144"/>
      <c r="BY101" s="144"/>
      <c r="BZ101" s="144"/>
      <c r="CA101" s="144"/>
      <c r="CB101" s="144"/>
      <c r="CC101" s="144"/>
      <c r="CD101" s="144"/>
      <c r="CE101" s="144"/>
      <c r="CF101" s="144"/>
      <c r="CG101" s="144"/>
      <c r="CH101" s="144"/>
      <c r="CI101" s="144"/>
    </row>
    <row r="102" spans="1:87" x14ac:dyDescent="0.35">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4"/>
      <c r="CH102" s="144"/>
      <c r="CI102" s="144"/>
    </row>
    <row r="103" spans="1:87" x14ac:dyDescent="0.35">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144"/>
      <c r="CE103" s="144"/>
      <c r="CF103" s="144"/>
      <c r="CG103" s="144"/>
      <c r="CH103" s="144"/>
      <c r="CI103" s="144"/>
    </row>
    <row r="104" spans="1:87" x14ac:dyDescent="0.35">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144"/>
      <c r="BE104" s="144"/>
      <c r="BF104" s="144"/>
      <c r="BG104" s="144"/>
      <c r="BH104" s="144"/>
      <c r="BI104" s="144"/>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144"/>
      <c r="CE104" s="144"/>
      <c r="CF104" s="144"/>
      <c r="CG104" s="144"/>
      <c r="CH104" s="144"/>
      <c r="CI104" s="144"/>
    </row>
    <row r="105" spans="1:87" x14ac:dyDescent="0.35">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144"/>
      <c r="BE105" s="144"/>
      <c r="BF105" s="144"/>
      <c r="BG105" s="144"/>
      <c r="BH105" s="144"/>
      <c r="BI105" s="144"/>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4"/>
      <c r="CE105" s="144"/>
      <c r="CF105" s="144"/>
      <c r="CG105" s="144"/>
      <c r="CH105" s="144"/>
      <c r="CI105" s="144"/>
    </row>
    <row r="106" spans="1:87" x14ac:dyDescent="0.35">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row>
    <row r="107" spans="1:87" x14ac:dyDescent="0.35">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row>
    <row r="108" spans="1:87" x14ac:dyDescent="0.35">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row>
    <row r="109" spans="1:87" x14ac:dyDescent="0.35">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row>
    <row r="110" spans="1:87" x14ac:dyDescent="0.35">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row>
    <row r="111" spans="1:87" x14ac:dyDescent="0.35">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4"/>
      <c r="BD111" s="144"/>
      <c r="BE111" s="144"/>
      <c r="BF111" s="144"/>
      <c r="BG111" s="144"/>
      <c r="BH111" s="144"/>
      <c r="BI111" s="144"/>
      <c r="BJ111" s="144"/>
      <c r="BK111" s="144"/>
      <c r="BL111" s="144"/>
      <c r="BM111" s="144"/>
      <c r="BN111" s="144"/>
      <c r="BO111" s="144"/>
      <c r="BP111" s="144"/>
      <c r="BQ111" s="144"/>
      <c r="BR111" s="144"/>
      <c r="BS111" s="144"/>
      <c r="BT111" s="144"/>
      <c r="BU111" s="144"/>
      <c r="BV111" s="144"/>
      <c r="BW111" s="144"/>
      <c r="BX111" s="144"/>
      <c r="BY111" s="144"/>
      <c r="BZ111" s="144"/>
      <c r="CA111" s="144"/>
      <c r="CB111" s="144"/>
      <c r="CC111" s="144"/>
      <c r="CD111" s="144"/>
      <c r="CE111" s="144"/>
      <c r="CF111" s="144"/>
      <c r="CG111" s="144"/>
      <c r="CH111" s="144"/>
      <c r="CI111" s="144"/>
    </row>
    <row r="112" spans="1:87" x14ac:dyDescent="0.35">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row>
    <row r="113" spans="1:87" x14ac:dyDescent="0.35">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4"/>
      <c r="BX113" s="144"/>
      <c r="BY113" s="144"/>
      <c r="BZ113" s="144"/>
      <c r="CA113" s="144"/>
      <c r="CB113" s="144"/>
      <c r="CC113" s="144"/>
      <c r="CD113" s="144"/>
      <c r="CE113" s="144"/>
      <c r="CF113" s="144"/>
      <c r="CG113" s="144"/>
      <c r="CH113" s="144"/>
      <c r="CI113" s="144"/>
    </row>
    <row r="114" spans="1:87" x14ac:dyDescent="0.35">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4"/>
      <c r="BF114" s="144"/>
      <c r="BG114" s="144"/>
      <c r="BH114" s="144"/>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144"/>
      <c r="CE114" s="144"/>
      <c r="CF114" s="144"/>
      <c r="CG114" s="144"/>
      <c r="CH114" s="144"/>
      <c r="CI114" s="144"/>
    </row>
    <row r="115" spans="1:87" x14ac:dyDescent="0.35">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144"/>
      <c r="CE115" s="144"/>
      <c r="CF115" s="144"/>
      <c r="CG115" s="144"/>
      <c r="CH115" s="144"/>
      <c r="CI115" s="144"/>
    </row>
    <row r="116" spans="1:87" x14ac:dyDescent="0.35">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4"/>
      <c r="BD116" s="144"/>
      <c r="BE116" s="144"/>
      <c r="BF116" s="144"/>
      <c r="BG116" s="144"/>
      <c r="BH116" s="144"/>
      <c r="BI116" s="144"/>
      <c r="BJ116" s="144"/>
      <c r="BK116" s="144"/>
      <c r="BL116" s="144"/>
      <c r="BM116" s="144"/>
      <c r="BN116" s="144"/>
      <c r="BO116" s="144"/>
      <c r="BP116" s="144"/>
      <c r="BQ116" s="144"/>
      <c r="BR116" s="144"/>
      <c r="BS116" s="144"/>
      <c r="BT116" s="144"/>
      <c r="BU116" s="144"/>
      <c r="BV116" s="144"/>
      <c r="BW116" s="144"/>
      <c r="BX116" s="144"/>
      <c r="BY116" s="144"/>
      <c r="BZ116" s="144"/>
      <c r="CA116" s="144"/>
      <c r="CB116" s="144"/>
      <c r="CC116" s="144"/>
      <c r="CD116" s="144"/>
      <c r="CE116" s="144"/>
      <c r="CF116" s="144"/>
      <c r="CG116" s="144"/>
      <c r="CH116" s="144"/>
      <c r="CI116" s="144"/>
    </row>
    <row r="117" spans="1:87" x14ac:dyDescent="0.35">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c r="BW117" s="144"/>
      <c r="BX117" s="144"/>
      <c r="BY117" s="144"/>
      <c r="BZ117" s="144"/>
      <c r="CA117" s="144"/>
      <c r="CB117" s="144"/>
      <c r="CC117" s="144"/>
      <c r="CD117" s="144"/>
      <c r="CE117" s="144"/>
      <c r="CF117" s="144"/>
      <c r="CG117" s="144"/>
      <c r="CH117" s="144"/>
      <c r="CI117" s="144"/>
    </row>
    <row r="118" spans="1:87" x14ac:dyDescent="0.35">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4"/>
      <c r="CE118" s="144"/>
      <c r="CF118" s="144"/>
      <c r="CG118" s="144"/>
      <c r="CH118" s="144"/>
      <c r="CI118" s="144"/>
    </row>
    <row r="119" spans="1:87" x14ac:dyDescent="0.35">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c r="BW119" s="144"/>
      <c r="BX119" s="144"/>
      <c r="BY119" s="144"/>
      <c r="BZ119" s="144"/>
      <c r="CA119" s="144"/>
      <c r="CB119" s="144"/>
      <c r="CC119" s="144"/>
      <c r="CD119" s="144"/>
      <c r="CE119" s="144"/>
      <c r="CF119" s="144"/>
      <c r="CG119" s="144"/>
      <c r="CH119" s="144"/>
      <c r="CI119" s="144"/>
    </row>
    <row r="120" spans="1:87" x14ac:dyDescent="0.35">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row>
    <row r="121" spans="1:87" x14ac:dyDescent="0.35">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row>
    <row r="122" spans="1:87" x14ac:dyDescent="0.35">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row>
    <row r="123" spans="1:87" x14ac:dyDescent="0.35">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row>
    <row r="124" spans="1:87" x14ac:dyDescent="0.35">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row>
    <row r="125" spans="1:87" x14ac:dyDescent="0.35">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row>
    <row r="126" spans="1:87" x14ac:dyDescent="0.35">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row>
    <row r="127" spans="1:87" x14ac:dyDescent="0.35">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row>
    <row r="128" spans="1:87" x14ac:dyDescent="0.35">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row>
    <row r="129" spans="1:87" x14ac:dyDescent="0.35">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row>
    <row r="130" spans="1:87" x14ac:dyDescent="0.35">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row>
    <row r="131" spans="1:87" x14ac:dyDescent="0.35">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row>
    <row r="132" spans="1:87" x14ac:dyDescent="0.35">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c r="BZ132" s="144"/>
      <c r="CA132" s="144"/>
      <c r="CB132" s="144"/>
      <c r="CC132" s="144"/>
      <c r="CD132" s="144"/>
      <c r="CE132" s="144"/>
      <c r="CF132" s="144"/>
      <c r="CG132" s="144"/>
      <c r="CH132" s="144"/>
      <c r="CI132" s="144"/>
    </row>
    <row r="133" spans="1:87" x14ac:dyDescent="0.35">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4"/>
      <c r="BR133" s="144"/>
      <c r="BS133" s="144"/>
      <c r="BT133" s="144"/>
      <c r="BU133" s="144"/>
      <c r="BV133" s="144"/>
      <c r="BW133" s="144"/>
      <c r="BX133" s="144"/>
      <c r="BY133" s="144"/>
      <c r="BZ133" s="144"/>
      <c r="CA133" s="144"/>
      <c r="CB133" s="144"/>
      <c r="CC133" s="144"/>
      <c r="CD133" s="144"/>
      <c r="CE133" s="144"/>
      <c r="CF133" s="144"/>
      <c r="CG133" s="144"/>
      <c r="CH133" s="144"/>
      <c r="CI133" s="144"/>
    </row>
    <row r="134" spans="1:87" x14ac:dyDescent="0.35">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144"/>
      <c r="BE134" s="144"/>
      <c r="BF134" s="144"/>
      <c r="BG134" s="144"/>
      <c r="BH134" s="144"/>
      <c r="BI134" s="144"/>
      <c r="BJ134" s="144"/>
      <c r="BK134" s="144"/>
      <c r="BL134" s="144"/>
      <c r="BM134" s="144"/>
      <c r="BN134" s="144"/>
      <c r="BO134" s="144"/>
      <c r="BP134" s="144"/>
      <c r="BQ134" s="144"/>
      <c r="BR134" s="144"/>
      <c r="BS134" s="144"/>
      <c r="BT134" s="144"/>
      <c r="BU134" s="144"/>
      <c r="BV134" s="144"/>
      <c r="BW134" s="144"/>
      <c r="BX134" s="144"/>
      <c r="BY134" s="144"/>
      <c r="BZ134" s="144"/>
      <c r="CA134" s="144"/>
      <c r="CB134" s="144"/>
      <c r="CC134" s="144"/>
      <c r="CD134" s="144"/>
      <c r="CE134" s="144"/>
      <c r="CF134" s="144"/>
      <c r="CG134" s="144"/>
      <c r="CH134" s="144"/>
      <c r="CI134" s="144"/>
    </row>
    <row r="135" spans="1:87" x14ac:dyDescent="0.35">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c r="BW135" s="144"/>
      <c r="BX135" s="144"/>
      <c r="BY135" s="144"/>
      <c r="BZ135" s="144"/>
      <c r="CA135" s="144"/>
      <c r="CB135" s="144"/>
      <c r="CC135" s="144"/>
      <c r="CD135" s="144"/>
      <c r="CE135" s="144"/>
      <c r="CF135" s="144"/>
      <c r="CG135" s="144"/>
      <c r="CH135" s="144"/>
      <c r="CI135" s="144"/>
    </row>
    <row r="136" spans="1:87" x14ac:dyDescent="0.35">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c r="CA136" s="144"/>
      <c r="CB136" s="144"/>
      <c r="CC136" s="144"/>
      <c r="CD136" s="144"/>
      <c r="CE136" s="144"/>
      <c r="CF136" s="144"/>
      <c r="CG136" s="144"/>
      <c r="CH136" s="144"/>
      <c r="CI136" s="144"/>
    </row>
    <row r="137" spans="1:87" x14ac:dyDescent="0.35">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c r="CA137" s="144"/>
      <c r="CB137" s="144"/>
      <c r="CC137" s="144"/>
      <c r="CD137" s="144"/>
      <c r="CE137" s="144"/>
      <c r="CF137" s="144"/>
      <c r="CG137" s="144"/>
      <c r="CH137" s="144"/>
      <c r="CI137" s="144"/>
    </row>
    <row r="138" spans="1:87" x14ac:dyDescent="0.35">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c r="CA138" s="144"/>
      <c r="CB138" s="144"/>
      <c r="CC138" s="144"/>
      <c r="CD138" s="144"/>
      <c r="CE138" s="144"/>
      <c r="CF138" s="144"/>
      <c r="CG138" s="144"/>
      <c r="CH138" s="144"/>
      <c r="CI138" s="144"/>
    </row>
    <row r="139" spans="1:87" x14ac:dyDescent="0.35">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c r="BC139" s="144"/>
      <c r="BD139" s="144"/>
      <c r="BE139" s="144"/>
      <c r="BF139" s="144"/>
      <c r="BG139" s="144"/>
      <c r="BH139" s="144"/>
      <c r="BI139" s="144"/>
      <c r="BJ139" s="144"/>
      <c r="BK139" s="144"/>
      <c r="BL139" s="144"/>
      <c r="BM139" s="144"/>
      <c r="BN139" s="144"/>
      <c r="BO139" s="144"/>
      <c r="BP139" s="144"/>
      <c r="BQ139" s="144"/>
      <c r="BR139" s="144"/>
      <c r="BS139" s="144"/>
      <c r="BT139" s="144"/>
      <c r="BU139" s="144"/>
      <c r="BV139" s="144"/>
      <c r="BW139" s="144"/>
      <c r="BX139" s="144"/>
      <c r="BY139" s="144"/>
      <c r="BZ139" s="144"/>
      <c r="CA139" s="144"/>
      <c r="CB139" s="144"/>
      <c r="CC139" s="144"/>
      <c r="CD139" s="144"/>
      <c r="CE139" s="144"/>
      <c r="CF139" s="144"/>
      <c r="CG139" s="144"/>
      <c r="CH139" s="144"/>
      <c r="CI139" s="144"/>
    </row>
    <row r="140" spans="1:87" x14ac:dyDescent="0.35">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144"/>
      <c r="BA140" s="144"/>
      <c r="BB140" s="144"/>
      <c r="BC140" s="144"/>
      <c r="BD140" s="144"/>
      <c r="BE140" s="144"/>
      <c r="BF140" s="144"/>
      <c r="BG140" s="144"/>
      <c r="BH140" s="144"/>
      <c r="BI140" s="144"/>
      <c r="BJ140" s="144"/>
      <c r="BK140" s="144"/>
      <c r="BL140" s="144"/>
      <c r="BM140" s="144"/>
      <c r="BN140" s="144"/>
      <c r="BO140" s="144"/>
      <c r="BP140" s="144"/>
      <c r="BQ140" s="144"/>
      <c r="BR140" s="144"/>
      <c r="BS140" s="144"/>
      <c r="BT140" s="144"/>
      <c r="BU140" s="144"/>
      <c r="BV140" s="144"/>
      <c r="BW140" s="144"/>
      <c r="BX140" s="144"/>
      <c r="BY140" s="144"/>
      <c r="BZ140" s="144"/>
      <c r="CA140" s="144"/>
      <c r="CB140" s="144"/>
      <c r="CC140" s="144"/>
      <c r="CD140" s="144"/>
      <c r="CE140" s="144"/>
      <c r="CF140" s="144"/>
      <c r="CG140" s="144"/>
      <c r="CH140" s="144"/>
      <c r="CI140" s="144"/>
    </row>
    <row r="141" spans="1:87" x14ac:dyDescent="0.35">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4"/>
      <c r="AZ141" s="144"/>
      <c r="BA141" s="144"/>
      <c r="BB141" s="144"/>
      <c r="BC141" s="144"/>
      <c r="BD141" s="144"/>
      <c r="BE141" s="144"/>
      <c r="BF141" s="144"/>
      <c r="BG141" s="144"/>
      <c r="BH141" s="144"/>
      <c r="BI141" s="144"/>
      <c r="BJ141" s="144"/>
      <c r="BK141" s="144"/>
      <c r="BL141" s="144"/>
      <c r="BM141" s="144"/>
      <c r="BN141" s="144"/>
      <c r="BO141" s="144"/>
      <c r="BP141" s="144"/>
      <c r="BQ141" s="144"/>
      <c r="BR141" s="144"/>
      <c r="BS141" s="144"/>
      <c r="BT141" s="144"/>
      <c r="BU141" s="144"/>
      <c r="BV141" s="144"/>
      <c r="BW141" s="144"/>
      <c r="BX141" s="144"/>
      <c r="BY141" s="144"/>
      <c r="BZ141" s="144"/>
      <c r="CA141" s="144"/>
      <c r="CB141" s="144"/>
      <c r="CC141" s="144"/>
      <c r="CD141" s="144"/>
      <c r="CE141" s="144"/>
      <c r="CF141" s="144"/>
      <c r="CG141" s="144"/>
      <c r="CH141" s="144"/>
      <c r="CI141" s="144"/>
    </row>
    <row r="142" spans="1:87" x14ac:dyDescent="0.35">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144"/>
      <c r="AZ142" s="144"/>
      <c r="BA142" s="144"/>
      <c r="BB142" s="144"/>
      <c r="BC142" s="144"/>
      <c r="BD142" s="144"/>
      <c r="BE142" s="144"/>
      <c r="BF142" s="144"/>
      <c r="BG142" s="144"/>
      <c r="BH142" s="144"/>
      <c r="BI142" s="144"/>
      <c r="BJ142" s="144"/>
      <c r="BK142" s="144"/>
      <c r="BL142" s="144"/>
      <c r="BM142" s="144"/>
      <c r="BN142" s="144"/>
      <c r="BO142" s="144"/>
      <c r="BP142" s="144"/>
      <c r="BQ142" s="144"/>
      <c r="BR142" s="144"/>
      <c r="BS142" s="144"/>
      <c r="BT142" s="144"/>
      <c r="BU142" s="144"/>
      <c r="BV142" s="144"/>
      <c r="BW142" s="144"/>
      <c r="BX142" s="144"/>
      <c r="BY142" s="144"/>
      <c r="BZ142" s="144"/>
      <c r="CA142" s="144"/>
      <c r="CB142" s="144"/>
      <c r="CC142" s="144"/>
      <c r="CD142" s="144"/>
      <c r="CE142" s="144"/>
      <c r="CF142" s="144"/>
      <c r="CG142" s="144"/>
      <c r="CH142" s="144"/>
      <c r="CI142" s="144"/>
    </row>
    <row r="143" spans="1:87" x14ac:dyDescent="0.35">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144"/>
      <c r="BH143" s="144"/>
      <c r="BI143" s="144"/>
      <c r="BJ143" s="144"/>
      <c r="BK143" s="144"/>
      <c r="BL143" s="144"/>
      <c r="BM143" s="144"/>
      <c r="BN143" s="144"/>
      <c r="BO143" s="144"/>
      <c r="BP143" s="144"/>
      <c r="BQ143" s="144"/>
      <c r="BR143" s="144"/>
      <c r="BS143" s="144"/>
      <c r="BT143" s="144"/>
      <c r="BU143" s="144"/>
      <c r="BV143" s="144"/>
      <c r="BW143" s="144"/>
      <c r="BX143" s="144"/>
      <c r="BY143" s="144"/>
      <c r="BZ143" s="144"/>
      <c r="CA143" s="144"/>
      <c r="CB143" s="144"/>
      <c r="CC143" s="144"/>
      <c r="CD143" s="144"/>
      <c r="CE143" s="144"/>
      <c r="CF143" s="144"/>
      <c r="CG143" s="144"/>
      <c r="CH143" s="144"/>
      <c r="CI143" s="144"/>
    </row>
    <row r="144" spans="1:87" x14ac:dyDescent="0.35">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c r="BC144" s="144"/>
      <c r="BD144" s="144"/>
      <c r="BE144" s="144"/>
      <c r="BF144" s="144"/>
      <c r="BG144" s="144"/>
      <c r="BH144" s="144"/>
      <c r="BI144" s="144"/>
      <c r="BJ144" s="144"/>
      <c r="BK144" s="144"/>
      <c r="BL144" s="144"/>
      <c r="BM144" s="144"/>
      <c r="BN144" s="144"/>
      <c r="BO144" s="144"/>
      <c r="BP144" s="144"/>
      <c r="BQ144" s="144"/>
      <c r="BR144" s="144"/>
      <c r="BS144" s="144"/>
      <c r="BT144" s="144"/>
      <c r="BU144" s="144"/>
      <c r="BV144" s="144"/>
      <c r="BW144" s="144"/>
      <c r="BX144" s="144"/>
      <c r="BY144" s="144"/>
      <c r="BZ144" s="144"/>
      <c r="CA144" s="144"/>
      <c r="CB144" s="144"/>
      <c r="CC144" s="144"/>
      <c r="CD144" s="144"/>
      <c r="CE144" s="144"/>
      <c r="CF144" s="144"/>
      <c r="CG144" s="144"/>
      <c r="CH144" s="144"/>
      <c r="CI144" s="144"/>
    </row>
    <row r="145" spans="1:87" x14ac:dyDescent="0.35">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144"/>
      <c r="BH145" s="144"/>
      <c r="BI145" s="144"/>
      <c r="BJ145" s="144"/>
      <c r="BK145" s="144"/>
      <c r="BL145" s="144"/>
      <c r="BM145" s="144"/>
      <c r="BN145" s="144"/>
      <c r="BO145" s="144"/>
      <c r="BP145" s="144"/>
      <c r="BQ145" s="144"/>
      <c r="BR145" s="144"/>
      <c r="BS145" s="144"/>
      <c r="BT145" s="144"/>
      <c r="BU145" s="144"/>
      <c r="BV145" s="144"/>
      <c r="BW145" s="144"/>
      <c r="BX145" s="144"/>
      <c r="BY145" s="144"/>
      <c r="BZ145" s="144"/>
      <c r="CA145" s="144"/>
      <c r="CB145" s="144"/>
      <c r="CC145" s="144"/>
      <c r="CD145" s="144"/>
      <c r="CE145" s="144"/>
      <c r="CF145" s="144"/>
      <c r="CG145" s="144"/>
      <c r="CH145" s="144"/>
      <c r="CI145" s="144"/>
    </row>
    <row r="146" spans="1:87" x14ac:dyDescent="0.35">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144"/>
      <c r="AZ146" s="144"/>
      <c r="BA146" s="144"/>
      <c r="BB146" s="144"/>
      <c r="BC146" s="144"/>
      <c r="BD146" s="144"/>
      <c r="BE146" s="144"/>
      <c r="BF146" s="144"/>
      <c r="BG146" s="144"/>
      <c r="BH146" s="144"/>
      <c r="BI146" s="144"/>
      <c r="BJ146" s="144"/>
      <c r="BK146" s="144"/>
      <c r="BL146" s="144"/>
      <c r="BM146" s="144"/>
      <c r="BN146" s="144"/>
      <c r="BO146" s="144"/>
      <c r="BP146" s="144"/>
      <c r="BQ146" s="144"/>
      <c r="BR146" s="144"/>
      <c r="BS146" s="144"/>
      <c r="BT146" s="144"/>
      <c r="BU146" s="144"/>
      <c r="BV146" s="144"/>
      <c r="BW146" s="144"/>
      <c r="BX146" s="144"/>
      <c r="BY146" s="144"/>
      <c r="BZ146" s="144"/>
      <c r="CA146" s="144"/>
      <c r="CB146" s="144"/>
      <c r="CC146" s="144"/>
      <c r="CD146" s="144"/>
      <c r="CE146" s="144"/>
      <c r="CF146" s="144"/>
      <c r="CG146" s="144"/>
      <c r="CH146" s="144"/>
      <c r="CI146" s="144"/>
    </row>
    <row r="147" spans="1:87" x14ac:dyDescent="0.35">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144"/>
      <c r="AZ147" s="144"/>
      <c r="BA147" s="144"/>
      <c r="BB147" s="144"/>
      <c r="BC147" s="144"/>
      <c r="BD147" s="144"/>
      <c r="BE147" s="144"/>
      <c r="BF147" s="144"/>
      <c r="BG147" s="144"/>
      <c r="BH147" s="144"/>
      <c r="BI147" s="144"/>
      <c r="BJ147" s="144"/>
      <c r="BK147" s="144"/>
      <c r="BL147" s="144"/>
      <c r="BM147" s="144"/>
      <c r="BN147" s="144"/>
      <c r="BO147" s="144"/>
      <c r="BP147" s="144"/>
      <c r="BQ147" s="144"/>
      <c r="BR147" s="144"/>
      <c r="BS147" s="144"/>
      <c r="BT147" s="144"/>
      <c r="BU147" s="144"/>
      <c r="BV147" s="144"/>
      <c r="BW147" s="144"/>
      <c r="BX147" s="144"/>
      <c r="BY147" s="144"/>
      <c r="BZ147" s="144"/>
      <c r="CA147" s="144"/>
      <c r="CB147" s="144"/>
      <c r="CC147" s="144"/>
      <c r="CD147" s="144"/>
      <c r="CE147" s="144"/>
      <c r="CF147" s="144"/>
      <c r="CG147" s="144"/>
      <c r="CH147" s="144"/>
      <c r="CI147" s="144"/>
    </row>
    <row r="148" spans="1:87" x14ac:dyDescent="0.35">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c r="BC148" s="144"/>
      <c r="BD148" s="144"/>
      <c r="BE148" s="144"/>
      <c r="BF148" s="144"/>
      <c r="BG148" s="144"/>
      <c r="BH148" s="144"/>
      <c r="BI148" s="144"/>
      <c r="BJ148" s="144"/>
      <c r="BK148" s="144"/>
      <c r="BL148" s="144"/>
      <c r="BM148" s="144"/>
      <c r="BN148" s="144"/>
      <c r="BO148" s="144"/>
      <c r="BP148" s="144"/>
      <c r="BQ148" s="144"/>
      <c r="BR148" s="144"/>
      <c r="BS148" s="144"/>
      <c r="BT148" s="144"/>
      <c r="BU148" s="144"/>
      <c r="BV148" s="144"/>
      <c r="BW148" s="144"/>
      <c r="BX148" s="144"/>
      <c r="BY148" s="144"/>
      <c r="BZ148" s="144"/>
      <c r="CA148" s="144"/>
      <c r="CB148" s="144"/>
      <c r="CC148" s="144"/>
      <c r="CD148" s="144"/>
      <c r="CE148" s="144"/>
      <c r="CF148" s="144"/>
      <c r="CG148" s="144"/>
      <c r="CH148" s="144"/>
      <c r="CI148" s="144"/>
    </row>
    <row r="149" spans="1:87" x14ac:dyDescent="0.35">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4"/>
      <c r="BD149" s="144"/>
      <c r="BE149" s="144"/>
      <c r="BF149" s="144"/>
      <c r="BG149" s="144"/>
      <c r="BH149" s="144"/>
      <c r="BI149" s="144"/>
      <c r="BJ149" s="144"/>
      <c r="BK149" s="144"/>
      <c r="BL149" s="144"/>
      <c r="BM149" s="144"/>
      <c r="BN149" s="144"/>
      <c r="BO149" s="144"/>
      <c r="BP149" s="144"/>
      <c r="BQ149" s="144"/>
      <c r="BR149" s="144"/>
      <c r="BS149" s="144"/>
      <c r="BT149" s="144"/>
      <c r="BU149" s="144"/>
      <c r="BV149" s="144"/>
      <c r="BW149" s="144"/>
      <c r="BX149" s="144"/>
      <c r="BY149" s="144"/>
      <c r="BZ149" s="144"/>
      <c r="CA149" s="144"/>
      <c r="CB149" s="144"/>
      <c r="CC149" s="144"/>
      <c r="CD149" s="144"/>
      <c r="CE149" s="144"/>
      <c r="CF149" s="144"/>
      <c r="CG149" s="144"/>
      <c r="CH149" s="144"/>
      <c r="CI149" s="144"/>
    </row>
    <row r="150" spans="1:87" x14ac:dyDescent="0.35">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4"/>
      <c r="BM150" s="144"/>
      <c r="BN150" s="144"/>
      <c r="BO150" s="144"/>
      <c r="BP150" s="144"/>
      <c r="BQ150" s="144"/>
      <c r="BR150" s="144"/>
      <c r="BS150" s="144"/>
      <c r="BT150" s="144"/>
      <c r="BU150" s="144"/>
      <c r="BV150" s="144"/>
      <c r="BW150" s="144"/>
      <c r="BX150" s="144"/>
      <c r="BY150" s="144"/>
      <c r="BZ150" s="144"/>
      <c r="CA150" s="144"/>
      <c r="CB150" s="144"/>
      <c r="CC150" s="144"/>
      <c r="CD150" s="144"/>
      <c r="CE150" s="144"/>
      <c r="CF150" s="144"/>
      <c r="CG150" s="144"/>
      <c r="CH150" s="144"/>
      <c r="CI150" s="144"/>
    </row>
    <row r="151" spans="1:87" x14ac:dyDescent="0.35">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c r="BC151" s="144"/>
      <c r="BD151" s="144"/>
      <c r="BE151" s="144"/>
      <c r="BF151" s="144"/>
      <c r="BG151" s="144"/>
      <c r="BH151" s="144"/>
      <c r="BI151" s="144"/>
      <c r="BJ151" s="144"/>
      <c r="BK151" s="144"/>
      <c r="BL151" s="144"/>
      <c r="BM151" s="144"/>
      <c r="BN151" s="144"/>
      <c r="BO151" s="144"/>
      <c r="BP151" s="144"/>
      <c r="BQ151" s="144"/>
      <c r="BR151" s="144"/>
      <c r="BS151" s="144"/>
      <c r="BT151" s="144"/>
      <c r="BU151" s="144"/>
      <c r="BV151" s="144"/>
      <c r="BW151" s="144"/>
      <c r="BX151" s="144"/>
      <c r="BY151" s="144"/>
      <c r="BZ151" s="144"/>
      <c r="CA151" s="144"/>
      <c r="CB151" s="144"/>
      <c r="CC151" s="144"/>
      <c r="CD151" s="144"/>
      <c r="CE151" s="144"/>
      <c r="CF151" s="144"/>
      <c r="CG151" s="144"/>
      <c r="CH151" s="144"/>
      <c r="CI151" s="144"/>
    </row>
    <row r="152" spans="1:87" x14ac:dyDescent="0.35">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c r="BC152" s="144"/>
      <c r="BD152" s="144"/>
      <c r="BE152" s="144"/>
      <c r="BF152" s="144"/>
      <c r="BG152" s="144"/>
      <c r="BH152" s="144"/>
      <c r="BI152" s="144"/>
      <c r="BJ152" s="144"/>
      <c r="BK152" s="144"/>
      <c r="BL152" s="144"/>
      <c r="BM152" s="144"/>
      <c r="BN152" s="144"/>
      <c r="BO152" s="144"/>
      <c r="BP152" s="144"/>
      <c r="BQ152" s="144"/>
      <c r="BR152" s="144"/>
      <c r="BS152" s="144"/>
      <c r="BT152" s="144"/>
      <c r="BU152" s="144"/>
      <c r="BV152" s="144"/>
      <c r="BW152" s="144"/>
      <c r="BX152" s="144"/>
      <c r="BY152" s="144"/>
      <c r="BZ152" s="144"/>
      <c r="CA152" s="144"/>
      <c r="CB152" s="144"/>
      <c r="CC152" s="144"/>
      <c r="CD152" s="144"/>
      <c r="CE152" s="144"/>
      <c r="CF152" s="144"/>
      <c r="CG152" s="144"/>
      <c r="CH152" s="144"/>
      <c r="CI152" s="144"/>
    </row>
    <row r="153" spans="1:87" x14ac:dyDescent="0.35">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c r="BC153" s="144"/>
      <c r="BD153" s="144"/>
      <c r="BE153" s="144"/>
      <c r="BF153" s="144"/>
      <c r="BG153" s="144"/>
      <c r="BH153" s="144"/>
      <c r="BI153" s="144"/>
      <c r="BJ153" s="144"/>
      <c r="BK153" s="144"/>
      <c r="BL153" s="144"/>
      <c r="BM153" s="144"/>
      <c r="BN153" s="144"/>
      <c r="BO153" s="144"/>
      <c r="BP153" s="144"/>
      <c r="BQ153" s="144"/>
      <c r="BR153" s="144"/>
      <c r="BS153" s="144"/>
      <c r="BT153" s="144"/>
      <c r="BU153" s="144"/>
      <c r="BV153" s="144"/>
      <c r="BW153" s="144"/>
      <c r="BX153" s="144"/>
      <c r="BY153" s="144"/>
      <c r="BZ153" s="144"/>
      <c r="CA153" s="144"/>
      <c r="CB153" s="144"/>
      <c r="CC153" s="144"/>
      <c r="CD153" s="144"/>
      <c r="CE153" s="144"/>
      <c r="CF153" s="144"/>
      <c r="CG153" s="144"/>
      <c r="CH153" s="144"/>
      <c r="CI153" s="144"/>
    </row>
    <row r="154" spans="1:87" x14ac:dyDescent="0.35">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c r="BC154" s="144"/>
      <c r="BD154" s="144"/>
      <c r="BE154" s="144"/>
      <c r="BF154" s="144"/>
      <c r="BG154" s="144"/>
      <c r="BH154" s="144"/>
      <c r="BI154" s="144"/>
      <c r="BJ154" s="144"/>
      <c r="BK154" s="144"/>
      <c r="BL154" s="144"/>
      <c r="BM154" s="144"/>
      <c r="BN154" s="144"/>
      <c r="BO154" s="144"/>
      <c r="BP154" s="144"/>
      <c r="BQ154" s="144"/>
      <c r="BR154" s="144"/>
      <c r="BS154" s="144"/>
      <c r="BT154" s="144"/>
      <c r="BU154" s="144"/>
      <c r="BV154" s="144"/>
      <c r="BW154" s="144"/>
      <c r="BX154" s="144"/>
      <c r="BY154" s="144"/>
      <c r="BZ154" s="144"/>
      <c r="CA154" s="144"/>
      <c r="CB154" s="144"/>
      <c r="CC154" s="144"/>
      <c r="CD154" s="144"/>
      <c r="CE154" s="144"/>
      <c r="CF154" s="144"/>
      <c r="CG154" s="144"/>
      <c r="CH154" s="144"/>
      <c r="CI154" s="144"/>
    </row>
    <row r="155" spans="1:87" x14ac:dyDescent="0.35">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c r="CA155" s="144"/>
      <c r="CB155" s="144"/>
      <c r="CC155" s="144"/>
      <c r="CD155" s="144"/>
      <c r="CE155" s="144"/>
      <c r="CF155" s="144"/>
      <c r="CG155" s="144"/>
      <c r="CH155" s="144"/>
      <c r="CI155" s="144"/>
    </row>
    <row r="156" spans="1:87" x14ac:dyDescent="0.35">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c r="CA156" s="144"/>
      <c r="CB156" s="144"/>
      <c r="CC156" s="144"/>
      <c r="CD156" s="144"/>
      <c r="CE156" s="144"/>
      <c r="CF156" s="144"/>
      <c r="CG156" s="144"/>
      <c r="CH156" s="144"/>
      <c r="CI156" s="144"/>
    </row>
    <row r="157" spans="1:87" x14ac:dyDescent="0.35">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c r="CA157" s="144"/>
      <c r="CB157" s="144"/>
      <c r="CC157" s="144"/>
      <c r="CD157" s="144"/>
      <c r="CE157" s="144"/>
      <c r="CF157" s="144"/>
      <c r="CG157" s="144"/>
      <c r="CH157" s="144"/>
      <c r="CI157" s="144"/>
    </row>
    <row r="158" spans="1:87" x14ac:dyDescent="0.35">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144"/>
      <c r="CE158" s="144"/>
      <c r="CF158" s="144"/>
      <c r="CG158" s="144"/>
      <c r="CH158" s="144"/>
      <c r="CI158" s="144"/>
    </row>
    <row r="159" spans="1:87" x14ac:dyDescent="0.35">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c r="BN159" s="144"/>
      <c r="BO159" s="144"/>
      <c r="BP159" s="144"/>
      <c r="BQ159" s="144"/>
      <c r="BR159" s="144"/>
      <c r="BS159" s="144"/>
      <c r="BT159" s="144"/>
      <c r="BU159" s="144"/>
      <c r="BV159" s="144"/>
      <c r="BW159" s="144"/>
      <c r="BX159" s="144"/>
      <c r="BY159" s="144"/>
      <c r="BZ159" s="144"/>
      <c r="CA159" s="144"/>
      <c r="CB159" s="144"/>
      <c r="CC159" s="144"/>
      <c r="CD159" s="144"/>
      <c r="CE159" s="144"/>
      <c r="CF159" s="144"/>
      <c r="CG159" s="144"/>
      <c r="CH159" s="144"/>
      <c r="CI159" s="144"/>
    </row>
    <row r="160" spans="1:87" x14ac:dyDescent="0.35">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4"/>
      <c r="BI160" s="144"/>
      <c r="BJ160" s="144"/>
      <c r="BK160" s="144"/>
      <c r="BL160" s="144"/>
      <c r="BM160" s="144"/>
      <c r="BN160" s="144"/>
      <c r="BO160" s="144"/>
      <c r="BP160" s="144"/>
      <c r="BQ160" s="144"/>
      <c r="BR160" s="144"/>
      <c r="BS160" s="144"/>
      <c r="BT160" s="144"/>
      <c r="BU160" s="144"/>
      <c r="BV160" s="144"/>
      <c r="BW160" s="144"/>
      <c r="BX160" s="144"/>
      <c r="BY160" s="144"/>
      <c r="BZ160" s="144"/>
      <c r="CA160" s="144"/>
      <c r="CB160" s="144"/>
      <c r="CC160" s="144"/>
      <c r="CD160" s="144"/>
      <c r="CE160" s="144"/>
      <c r="CF160" s="144"/>
      <c r="CG160" s="144"/>
      <c r="CH160" s="144"/>
      <c r="CI160" s="144"/>
    </row>
    <row r="161" spans="1:87" x14ac:dyDescent="0.35">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144"/>
      <c r="BH161" s="144"/>
      <c r="BI161" s="144"/>
      <c r="BJ161" s="144"/>
      <c r="BK161" s="144"/>
      <c r="BL161" s="144"/>
      <c r="BM161" s="144"/>
      <c r="BN161" s="144"/>
      <c r="BO161" s="144"/>
      <c r="BP161" s="144"/>
      <c r="BQ161" s="144"/>
      <c r="BR161" s="144"/>
      <c r="BS161" s="144"/>
      <c r="BT161" s="144"/>
      <c r="BU161" s="144"/>
      <c r="BV161" s="144"/>
      <c r="BW161" s="144"/>
      <c r="BX161" s="144"/>
      <c r="BY161" s="144"/>
      <c r="BZ161" s="144"/>
      <c r="CA161" s="144"/>
      <c r="CB161" s="144"/>
      <c r="CC161" s="144"/>
      <c r="CD161" s="144"/>
      <c r="CE161" s="144"/>
      <c r="CF161" s="144"/>
      <c r="CG161" s="144"/>
      <c r="CH161" s="144"/>
      <c r="CI161" s="144"/>
    </row>
    <row r="162" spans="1:87" x14ac:dyDescent="0.35">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4"/>
      <c r="BK162" s="144"/>
      <c r="BL162" s="144"/>
      <c r="BM162" s="144"/>
      <c r="BN162" s="144"/>
      <c r="BO162" s="144"/>
      <c r="BP162" s="144"/>
      <c r="BQ162" s="144"/>
      <c r="BR162" s="144"/>
      <c r="BS162" s="144"/>
      <c r="BT162" s="144"/>
      <c r="BU162" s="144"/>
      <c r="BV162" s="144"/>
      <c r="BW162" s="144"/>
      <c r="BX162" s="144"/>
      <c r="BY162" s="144"/>
      <c r="BZ162" s="144"/>
      <c r="CA162" s="144"/>
      <c r="CB162" s="144"/>
      <c r="CC162" s="144"/>
      <c r="CD162" s="144"/>
      <c r="CE162" s="144"/>
      <c r="CF162" s="144"/>
      <c r="CG162" s="144"/>
      <c r="CH162" s="144"/>
      <c r="CI162" s="144"/>
    </row>
    <row r="163" spans="1:87" x14ac:dyDescent="0.35">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c r="BO163" s="144"/>
      <c r="BP163" s="144"/>
      <c r="BQ163" s="144"/>
      <c r="BR163" s="144"/>
      <c r="BS163" s="144"/>
      <c r="BT163" s="144"/>
      <c r="BU163" s="144"/>
      <c r="BV163" s="144"/>
      <c r="BW163" s="144"/>
      <c r="BX163" s="144"/>
      <c r="BY163" s="144"/>
      <c r="BZ163" s="144"/>
      <c r="CA163" s="144"/>
      <c r="CB163" s="144"/>
      <c r="CC163" s="144"/>
      <c r="CD163" s="144"/>
      <c r="CE163" s="144"/>
      <c r="CF163" s="144"/>
      <c r="CG163" s="144"/>
      <c r="CH163" s="144"/>
      <c r="CI163" s="144"/>
    </row>
    <row r="164" spans="1:87" x14ac:dyDescent="0.35">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44"/>
      <c r="BS164" s="144"/>
      <c r="BT164" s="144"/>
      <c r="BU164" s="144"/>
      <c r="BV164" s="144"/>
      <c r="BW164" s="144"/>
      <c r="BX164" s="144"/>
      <c r="BY164" s="144"/>
      <c r="BZ164" s="144"/>
      <c r="CA164" s="144"/>
      <c r="CB164" s="144"/>
      <c r="CC164" s="144"/>
      <c r="CD164" s="144"/>
      <c r="CE164" s="144"/>
      <c r="CF164" s="144"/>
      <c r="CG164" s="144"/>
      <c r="CH164" s="144"/>
      <c r="CI164" s="144"/>
    </row>
    <row r="165" spans="1:87" x14ac:dyDescent="0.35">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44"/>
      <c r="BS165" s="144"/>
      <c r="BT165" s="144"/>
      <c r="BU165" s="144"/>
      <c r="BV165" s="144"/>
      <c r="BW165" s="144"/>
      <c r="BX165" s="144"/>
      <c r="BY165" s="144"/>
      <c r="BZ165" s="144"/>
      <c r="CA165" s="144"/>
      <c r="CB165" s="144"/>
      <c r="CC165" s="144"/>
      <c r="CD165" s="144"/>
      <c r="CE165" s="144"/>
      <c r="CF165" s="144"/>
      <c r="CG165" s="144"/>
      <c r="CH165" s="144"/>
      <c r="CI165" s="144"/>
    </row>
  </sheetData>
  <sheetProtection algorithmName="SHA-512" hashValue="Kg14WZST5PCiw3Z48wceSCT7VHcQympcsituJMXAkC4iH8+q1pCYcJprSMuNKxTks65bFsx/edRZNP2GTGRdtw==" saltValue="PA7TD8Mw0C6RHRAJnuN7Qw==" spinCount="100000" sheet="1" objects="1" scenarios="1"/>
  <dataConsolidate/>
  <mergeCells count="14">
    <mergeCell ref="A12:A16"/>
    <mergeCell ref="D12:E12"/>
    <mergeCell ref="D13:E13"/>
    <mergeCell ref="D15:E15"/>
    <mergeCell ref="G15:I15"/>
    <mergeCell ref="D16:J16"/>
    <mergeCell ref="A1:A7"/>
    <mergeCell ref="C1:I1"/>
    <mergeCell ref="C2:D2"/>
    <mergeCell ref="E2:F2"/>
    <mergeCell ref="G2:I2"/>
    <mergeCell ref="C3:F3"/>
    <mergeCell ref="C5:H5"/>
    <mergeCell ref="C7:F7"/>
  </mergeCells>
  <pageMargins left="0.25" right="0.25" top="0.75" bottom="0.75" header="0.3" footer="0.3"/>
  <pageSetup scale="77" orientation="landscape" r:id="rId1"/>
  <headerFooter>
    <oddHeader>&amp;LTransmission-Distribution Planning &amp;D</oddHeader>
    <oddFooter>&amp;L&amp;D&amp;R&amp;F&amp;C&amp;"Calibri"&amp;11&amp;K000000&amp;"Calibri"&amp;11&amp;K000000&amp;A</oddFooter>
  </headerFooter>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93EF-5682-46C6-8696-3081A3802072}">
  <dimension ref="A1:X37"/>
  <sheetViews>
    <sheetView zoomScaleNormal="100" workbookViewId="0">
      <selection activeCell="A3" sqref="A3:K5"/>
    </sheetView>
  </sheetViews>
  <sheetFormatPr defaultColWidth="0" defaultRowHeight="12.5" zeroHeight="1" x14ac:dyDescent="0.25"/>
  <cols>
    <col min="1" max="19" width="5.26953125" customWidth="1"/>
    <col min="20" max="20" width="7.81640625" customWidth="1"/>
    <col min="21" max="23" width="5.26953125"/>
    <col min="24" max="24" width="2.7265625" customWidth="1"/>
    <col min="25" max="25" width="0" hidden="1" customWidth="1"/>
  </cols>
  <sheetData>
    <row r="1" spans="1:23" s="211" customFormat="1" ht="17.5" x14ac:dyDescent="0.35">
      <c r="A1" s="650" t="s">
        <v>553</v>
      </c>
      <c r="B1" s="650"/>
      <c r="C1" s="650"/>
      <c r="D1" s="650"/>
      <c r="E1" s="650"/>
      <c r="F1" s="650"/>
      <c r="G1" s="650"/>
      <c r="H1" s="650"/>
      <c r="I1" s="650"/>
      <c r="J1" s="650"/>
      <c r="K1" s="650"/>
      <c r="L1" s="650"/>
      <c r="M1" s="650"/>
      <c r="N1" s="650"/>
      <c r="O1" s="650"/>
      <c r="P1" s="650"/>
      <c r="Q1" s="650"/>
      <c r="R1" s="650"/>
      <c r="S1" s="650"/>
      <c r="T1" s="650"/>
      <c r="U1" s="650"/>
      <c r="V1" s="650"/>
      <c r="W1" s="650"/>
    </row>
    <row r="2" spans="1:23" s="211" customFormat="1" ht="20.25" customHeight="1" x14ac:dyDescent="0.25">
      <c r="A2" s="211" t="s">
        <v>552</v>
      </c>
      <c r="P2" s="211" t="s">
        <v>555</v>
      </c>
      <c r="S2" s="646">
        <f>Metering!C1</f>
        <v>0</v>
      </c>
      <c r="T2" s="647"/>
      <c r="U2" s="647"/>
      <c r="V2" s="647"/>
      <c r="W2" s="648"/>
    </row>
    <row r="3" spans="1:23" s="211" customFormat="1" x14ac:dyDescent="0.25">
      <c r="A3" s="654"/>
      <c r="B3" s="655"/>
      <c r="C3" s="655"/>
      <c r="D3" s="655"/>
      <c r="E3" s="655"/>
      <c r="F3" s="655"/>
      <c r="G3" s="655"/>
      <c r="H3" s="655"/>
      <c r="I3" s="655"/>
      <c r="J3" s="655"/>
      <c r="K3" s="656"/>
      <c r="L3" s="404"/>
      <c r="M3" s="404"/>
      <c r="N3" s="404"/>
      <c r="O3" s="404"/>
      <c r="P3" s="404"/>
    </row>
    <row r="4" spans="1:23" s="211" customFormat="1" ht="20.25" customHeight="1" x14ac:dyDescent="0.25">
      <c r="A4" s="657"/>
      <c r="B4" s="658"/>
      <c r="C4" s="658"/>
      <c r="D4" s="658"/>
      <c r="E4" s="658"/>
      <c r="F4" s="658"/>
      <c r="G4" s="658"/>
      <c r="H4" s="658"/>
      <c r="I4" s="658"/>
      <c r="J4" s="658"/>
      <c r="K4" s="659"/>
      <c r="L4" s="404"/>
      <c r="M4" s="404"/>
      <c r="N4" s="404"/>
      <c r="O4" s="404"/>
      <c r="P4" s="211" t="s">
        <v>590</v>
      </c>
      <c r="S4" s="646"/>
      <c r="T4" s="647"/>
      <c r="U4" s="647"/>
      <c r="V4" s="647"/>
      <c r="W4" s="648"/>
    </row>
    <row r="5" spans="1:23" s="211" customFormat="1" x14ac:dyDescent="0.25">
      <c r="A5" s="660"/>
      <c r="B5" s="635"/>
      <c r="C5" s="635"/>
      <c r="D5" s="635"/>
      <c r="E5" s="635"/>
      <c r="F5" s="635"/>
      <c r="G5" s="635"/>
      <c r="H5" s="635"/>
      <c r="I5" s="635"/>
      <c r="J5" s="635"/>
      <c r="K5" s="661"/>
      <c r="L5" s="404"/>
      <c r="M5" s="404"/>
      <c r="N5" s="404"/>
      <c r="O5" s="404"/>
      <c r="P5" s="404"/>
    </row>
    <row r="6" spans="1:23" s="211" customFormat="1" ht="20.25" customHeight="1" x14ac:dyDescent="0.25">
      <c r="A6" s="651" t="s">
        <v>554</v>
      </c>
      <c r="B6" s="652"/>
      <c r="C6" s="652"/>
      <c r="D6" s="652"/>
      <c r="E6" s="652"/>
      <c r="F6" s="652"/>
      <c r="G6" s="652"/>
      <c r="H6" s="652"/>
      <c r="I6" s="652"/>
      <c r="J6" s="652"/>
      <c r="K6" s="653"/>
      <c r="L6" s="405"/>
      <c r="M6" s="405"/>
      <c r="N6" s="405"/>
      <c r="O6" s="405"/>
      <c r="P6" s="211" t="s">
        <v>556</v>
      </c>
      <c r="S6" s="662">
        <f>Metering!C2</f>
        <v>0</v>
      </c>
      <c r="T6" s="663"/>
      <c r="U6" s="663"/>
      <c r="V6" s="663"/>
      <c r="W6" s="664"/>
    </row>
    <row r="7" spans="1:23" s="211" customFormat="1" ht="8.25" customHeight="1" x14ac:dyDescent="0.25"/>
    <row r="8" spans="1:23" s="211" customFormat="1" ht="20.25" customHeight="1" x14ac:dyDescent="0.25">
      <c r="A8" s="211" t="s">
        <v>557</v>
      </c>
      <c r="E8" s="646"/>
      <c r="F8" s="647"/>
      <c r="G8" s="648"/>
      <c r="K8" s="636" t="s">
        <v>563</v>
      </c>
      <c r="L8" s="636"/>
      <c r="M8" s="636"/>
      <c r="O8" s="211" t="s">
        <v>568</v>
      </c>
      <c r="Q8" s="406" t="s">
        <v>569</v>
      </c>
      <c r="R8" s="406"/>
      <c r="S8" s="211" t="s">
        <v>570</v>
      </c>
      <c r="U8" s="646">
        <f>Metering!G2</f>
        <v>0</v>
      </c>
      <c r="V8" s="647"/>
      <c r="W8" s="648"/>
    </row>
    <row r="9" spans="1:23" s="211" customFormat="1" ht="8.25" customHeight="1" x14ac:dyDescent="0.25">
      <c r="Q9" s="406"/>
      <c r="R9" s="406"/>
    </row>
    <row r="10" spans="1:23" s="211" customFormat="1" ht="20.25" customHeight="1" x14ac:dyDescent="0.25">
      <c r="A10" s="211" t="s">
        <v>558</v>
      </c>
      <c r="E10" s="646"/>
      <c r="F10" s="647"/>
      <c r="G10" s="648"/>
      <c r="K10" s="636" t="s">
        <v>564</v>
      </c>
      <c r="L10" s="636"/>
      <c r="M10" s="636"/>
      <c r="O10" s="211" t="s">
        <v>568</v>
      </c>
      <c r="Q10" s="406" t="s">
        <v>569</v>
      </c>
      <c r="R10" s="406"/>
      <c r="S10" s="211" t="s">
        <v>571</v>
      </c>
      <c r="U10" s="646"/>
      <c r="V10" s="647"/>
      <c r="W10" s="648"/>
    </row>
    <row r="11" spans="1:23" s="211" customFormat="1" ht="8.25" customHeight="1" x14ac:dyDescent="0.25">
      <c r="Q11" s="406"/>
      <c r="R11" s="406"/>
    </row>
    <row r="12" spans="1:23" s="211" customFormat="1" ht="20.25" customHeight="1" x14ac:dyDescent="0.25">
      <c r="A12" s="211" t="s">
        <v>559</v>
      </c>
      <c r="E12" s="646"/>
      <c r="F12" s="647"/>
      <c r="G12" s="648"/>
      <c r="K12" s="636" t="s">
        <v>565</v>
      </c>
      <c r="L12" s="636"/>
      <c r="M12" s="636"/>
      <c r="O12" s="211" t="s">
        <v>568</v>
      </c>
      <c r="Q12" s="406" t="s">
        <v>569</v>
      </c>
      <c r="R12" s="406"/>
      <c r="S12" s="211" t="s">
        <v>572</v>
      </c>
      <c r="U12" s="646"/>
      <c r="V12" s="647"/>
      <c r="W12" s="648"/>
    </row>
    <row r="13" spans="1:23" s="211" customFormat="1" ht="8.25" customHeight="1" x14ac:dyDescent="0.25">
      <c r="Q13" s="406"/>
      <c r="R13" s="406"/>
    </row>
    <row r="14" spans="1:23" s="211" customFormat="1" ht="20.25" customHeight="1" x14ac:dyDescent="0.25">
      <c r="A14" s="211" t="s">
        <v>560</v>
      </c>
      <c r="E14" s="646"/>
      <c r="F14" s="647"/>
      <c r="G14" s="648"/>
      <c r="K14" s="636" t="s">
        <v>566</v>
      </c>
      <c r="L14" s="636"/>
      <c r="M14" s="636"/>
      <c r="O14" s="211" t="s">
        <v>568</v>
      </c>
      <c r="Q14" s="406" t="s">
        <v>569</v>
      </c>
      <c r="R14" s="406"/>
      <c r="S14" s="211" t="s">
        <v>573</v>
      </c>
      <c r="U14" s="646"/>
      <c r="V14" s="647"/>
      <c r="W14" s="648"/>
    </row>
    <row r="15" spans="1:23" s="211" customFormat="1" ht="8.25" customHeight="1" x14ac:dyDescent="0.25">
      <c r="Q15" s="406"/>
      <c r="R15" s="406"/>
    </row>
    <row r="16" spans="1:23" s="211" customFormat="1" ht="20.25" customHeight="1" x14ac:dyDescent="0.25">
      <c r="A16" s="211" t="s">
        <v>561</v>
      </c>
      <c r="E16" s="646"/>
      <c r="F16" s="647"/>
      <c r="G16" s="648"/>
      <c r="K16" s="636" t="s">
        <v>567</v>
      </c>
      <c r="L16" s="636"/>
      <c r="M16" s="636"/>
      <c r="O16" s="211" t="s">
        <v>568</v>
      </c>
      <c r="Q16" s="406" t="s">
        <v>569</v>
      </c>
      <c r="R16" s="406"/>
      <c r="S16" s="211" t="s">
        <v>574</v>
      </c>
      <c r="U16" s="646"/>
      <c r="V16" s="647"/>
      <c r="W16" s="648"/>
    </row>
    <row r="17" spans="1:24" s="211" customFormat="1" ht="8.25" customHeight="1" x14ac:dyDescent="0.25"/>
    <row r="18" spans="1:24" s="211" customFormat="1" ht="20.25" customHeight="1" x14ac:dyDescent="0.25">
      <c r="A18" s="211" t="s">
        <v>562</v>
      </c>
      <c r="E18" s="646"/>
      <c r="F18" s="647"/>
      <c r="G18" s="648"/>
      <c r="T18" s="211" t="s">
        <v>575</v>
      </c>
      <c r="V18" s="646"/>
      <c r="W18" s="648"/>
    </row>
    <row r="19" spans="1:24" s="211" customFormat="1" x14ac:dyDescent="0.25"/>
    <row r="20" spans="1:24" s="211" customFormat="1" x14ac:dyDescent="0.25">
      <c r="A20" s="211" t="s">
        <v>576</v>
      </c>
    </row>
    <row r="21" spans="1:24" s="211" customFormat="1" x14ac:dyDescent="0.25">
      <c r="B21" s="649" t="s">
        <v>577</v>
      </c>
      <c r="C21" s="649"/>
      <c r="D21" s="649"/>
      <c r="G21" s="407" t="s">
        <v>578</v>
      </c>
      <c r="H21" s="407"/>
      <c r="I21" s="407"/>
      <c r="J21" s="407"/>
      <c r="K21" s="407"/>
      <c r="L21" s="649" t="s">
        <v>579</v>
      </c>
      <c r="M21" s="649"/>
      <c r="N21" s="649"/>
      <c r="S21" s="637" t="s">
        <v>580</v>
      </c>
      <c r="T21" s="638"/>
      <c r="U21" s="638"/>
      <c r="V21" s="638"/>
      <c r="W21" s="639"/>
      <c r="X21" s="407"/>
    </row>
    <row r="22" spans="1:24" s="211" customFormat="1" ht="8.25" customHeight="1" x14ac:dyDescent="0.25">
      <c r="S22" s="640"/>
      <c r="T22" s="641"/>
      <c r="U22" s="641"/>
      <c r="V22" s="641"/>
      <c r="W22" s="642"/>
    </row>
    <row r="23" spans="1:24" s="211" customFormat="1" ht="20.25" customHeight="1" x14ac:dyDescent="0.25">
      <c r="B23" s="646"/>
      <c r="C23" s="647"/>
      <c r="D23" s="648"/>
      <c r="F23" s="646"/>
      <c r="G23" s="647"/>
      <c r="H23" s="647"/>
      <c r="I23" s="647"/>
      <c r="J23" s="648"/>
      <c r="L23" s="646" t="s">
        <v>1</v>
      </c>
      <c r="M23" s="647"/>
      <c r="N23" s="648"/>
      <c r="S23" s="640"/>
      <c r="T23" s="641"/>
      <c r="U23" s="641"/>
      <c r="V23" s="641"/>
      <c r="W23" s="642"/>
    </row>
    <row r="24" spans="1:24" s="211" customFormat="1" ht="8.25" customHeight="1" x14ac:dyDescent="0.25">
      <c r="S24" s="640"/>
      <c r="T24" s="641"/>
      <c r="U24" s="641"/>
      <c r="V24" s="641"/>
      <c r="W24" s="642"/>
    </row>
    <row r="25" spans="1:24" s="211" customFormat="1" ht="20.25" customHeight="1" x14ac:dyDescent="0.25">
      <c r="B25" s="646"/>
      <c r="C25" s="647"/>
      <c r="D25" s="648"/>
      <c r="F25" s="646"/>
      <c r="G25" s="647"/>
      <c r="H25" s="647"/>
      <c r="I25" s="647"/>
      <c r="J25" s="648"/>
      <c r="L25" s="646"/>
      <c r="M25" s="647"/>
      <c r="N25" s="648"/>
      <c r="S25" s="640"/>
      <c r="T25" s="641"/>
      <c r="U25" s="641"/>
      <c r="V25" s="641"/>
      <c r="W25" s="642"/>
    </row>
    <row r="26" spans="1:24" s="211" customFormat="1" ht="8.25" customHeight="1" x14ac:dyDescent="0.25">
      <c r="S26" s="643"/>
      <c r="T26" s="644"/>
      <c r="U26" s="644"/>
      <c r="V26" s="644"/>
      <c r="W26" s="645"/>
    </row>
    <row r="27" spans="1:24" s="211" customFormat="1" ht="20.25" customHeight="1" x14ac:dyDescent="0.25">
      <c r="B27" s="646"/>
      <c r="C27" s="647"/>
      <c r="D27" s="648"/>
      <c r="F27" s="646"/>
      <c r="G27" s="647"/>
      <c r="H27" s="647"/>
      <c r="I27" s="647"/>
      <c r="J27" s="648"/>
      <c r="L27" s="646"/>
      <c r="M27" s="647"/>
      <c r="N27" s="648"/>
    </row>
    <row r="28" spans="1:24" s="211" customFormat="1" ht="8.25" customHeight="1" x14ac:dyDescent="0.25">
      <c r="S28" s="637" t="s">
        <v>581</v>
      </c>
      <c r="T28" s="638"/>
      <c r="U28" s="638"/>
      <c r="V28" s="638"/>
      <c r="W28" s="639"/>
    </row>
    <row r="29" spans="1:24" s="211" customFormat="1" ht="20.25" customHeight="1" x14ac:dyDescent="0.25">
      <c r="B29" s="646"/>
      <c r="C29" s="647"/>
      <c r="D29" s="648"/>
      <c r="F29" s="646"/>
      <c r="G29" s="647"/>
      <c r="H29" s="647"/>
      <c r="I29" s="647"/>
      <c r="J29" s="648"/>
      <c r="L29" s="646"/>
      <c r="M29" s="647"/>
      <c r="N29" s="648"/>
      <c r="S29" s="640"/>
      <c r="T29" s="641"/>
      <c r="U29" s="641"/>
      <c r="V29" s="641"/>
      <c r="W29" s="642"/>
    </row>
    <row r="30" spans="1:24" s="211" customFormat="1" ht="8.25" customHeight="1" x14ac:dyDescent="0.25">
      <c r="S30" s="640"/>
      <c r="T30" s="641"/>
      <c r="U30" s="641"/>
      <c r="V30" s="641"/>
      <c r="W30" s="642"/>
    </row>
    <row r="31" spans="1:24" s="211" customFormat="1" ht="20.25" customHeight="1" x14ac:dyDescent="0.25">
      <c r="B31" s="646"/>
      <c r="C31" s="647"/>
      <c r="D31" s="648"/>
      <c r="F31" s="646"/>
      <c r="G31" s="647"/>
      <c r="H31" s="647"/>
      <c r="I31" s="647"/>
      <c r="J31" s="648"/>
      <c r="L31" s="646"/>
      <c r="M31" s="647"/>
      <c r="N31" s="648"/>
      <c r="S31" s="640"/>
      <c r="T31" s="641"/>
      <c r="U31" s="641"/>
      <c r="V31" s="641"/>
      <c r="W31" s="642"/>
    </row>
    <row r="32" spans="1:24" s="211" customFormat="1" ht="8.25" customHeight="1" x14ac:dyDescent="0.25">
      <c r="S32" s="640"/>
      <c r="T32" s="641"/>
      <c r="U32" s="641"/>
      <c r="V32" s="641"/>
      <c r="W32" s="642"/>
    </row>
    <row r="33" spans="1:23" s="211" customFormat="1" ht="20.25" customHeight="1" x14ac:dyDescent="0.25">
      <c r="B33" s="646"/>
      <c r="C33" s="647"/>
      <c r="D33" s="648"/>
      <c r="F33" s="646"/>
      <c r="G33" s="647"/>
      <c r="H33" s="647"/>
      <c r="I33" s="647"/>
      <c r="J33" s="648"/>
      <c r="L33" s="646"/>
      <c r="M33" s="647"/>
      <c r="N33" s="648"/>
      <c r="S33" s="643"/>
      <c r="T33" s="644"/>
      <c r="U33" s="644"/>
      <c r="V33" s="644"/>
      <c r="W33" s="645"/>
    </row>
    <row r="34" spans="1:23" s="211" customFormat="1" x14ac:dyDescent="0.25"/>
    <row r="35" spans="1:23" s="211" customFormat="1" x14ac:dyDescent="0.25">
      <c r="A35" s="211" t="s">
        <v>582</v>
      </c>
      <c r="C35" s="635"/>
      <c r="D35" s="635"/>
      <c r="E35" s="635"/>
      <c r="F35" s="635"/>
      <c r="G35" s="635"/>
      <c r="H35" s="635"/>
      <c r="I35" s="635"/>
      <c r="J35" s="635"/>
      <c r="K35" s="635"/>
      <c r="O35" s="211" t="s">
        <v>583</v>
      </c>
      <c r="R35" s="635"/>
      <c r="S35" s="635"/>
      <c r="T35" s="635"/>
      <c r="U35" s="211" t="s">
        <v>584</v>
      </c>
      <c r="V35" s="635"/>
      <c r="W35" s="635"/>
    </row>
    <row r="36" spans="1:23" s="211" customFormat="1" x14ac:dyDescent="0.25"/>
    <row r="37" spans="1:23" s="211" customFormat="1" x14ac:dyDescent="0.25">
      <c r="A37" s="636" t="s">
        <v>585</v>
      </c>
      <c r="B37" s="636"/>
      <c r="C37" s="636"/>
      <c r="D37" s="636"/>
      <c r="E37" s="636"/>
      <c r="F37" s="635"/>
      <c r="G37" s="635"/>
      <c r="H37" s="635"/>
      <c r="J37" s="211" t="s">
        <v>586</v>
      </c>
      <c r="M37" s="635"/>
      <c r="N37" s="635"/>
      <c r="O37" s="211" t="s">
        <v>587</v>
      </c>
      <c r="R37" s="635"/>
      <c r="S37" s="635"/>
      <c r="T37" s="635"/>
      <c r="U37" s="211" t="s">
        <v>584</v>
      </c>
      <c r="V37" s="635"/>
      <c r="W37" s="635"/>
    </row>
  </sheetData>
  <sheetProtection algorithmName="SHA-512" hashValue="FxcAglQYjpB2VKNXXUcFlJ17msN4WMmB48FAPPQrMcOU8dywpUQotGH2FlhqWIUo8DCvX5zzvSIycv8Jg9rbkw==" saltValue="F598kM0pprR2fGTrTxZjrQ==" spinCount="100000" sheet="1" objects="1" scenarios="1"/>
  <mergeCells count="53">
    <mergeCell ref="A1:W1"/>
    <mergeCell ref="A6:K6"/>
    <mergeCell ref="A3:K5"/>
    <mergeCell ref="S2:W2"/>
    <mergeCell ref="S4:W4"/>
    <mergeCell ref="S6:W6"/>
    <mergeCell ref="V18:W18"/>
    <mergeCell ref="E8:G8"/>
    <mergeCell ref="E10:G10"/>
    <mergeCell ref="E12:G12"/>
    <mergeCell ref="E14:G14"/>
    <mergeCell ref="U8:W8"/>
    <mergeCell ref="U10:W10"/>
    <mergeCell ref="U12:W12"/>
    <mergeCell ref="U14:W14"/>
    <mergeCell ref="U16:W16"/>
    <mergeCell ref="K10:M10"/>
    <mergeCell ref="B31:D31"/>
    <mergeCell ref="B33:D33"/>
    <mergeCell ref="B21:D21"/>
    <mergeCell ref="B23:D23"/>
    <mergeCell ref="B25:D25"/>
    <mergeCell ref="B27:D27"/>
    <mergeCell ref="B29:D29"/>
    <mergeCell ref="L31:N31"/>
    <mergeCell ref="L33:N33"/>
    <mergeCell ref="F23:J23"/>
    <mergeCell ref="F25:J25"/>
    <mergeCell ref="F27:J27"/>
    <mergeCell ref="F29:J29"/>
    <mergeCell ref="F31:J31"/>
    <mergeCell ref="F33:J33"/>
    <mergeCell ref="L21:N21"/>
    <mergeCell ref="L23:N23"/>
    <mergeCell ref="L25:N25"/>
    <mergeCell ref="L27:N27"/>
    <mergeCell ref="L29:N29"/>
    <mergeCell ref="R35:T35"/>
    <mergeCell ref="M37:N37"/>
    <mergeCell ref="K8:M8"/>
    <mergeCell ref="C35:K35"/>
    <mergeCell ref="A37:E37"/>
    <mergeCell ref="S28:W33"/>
    <mergeCell ref="S21:W26"/>
    <mergeCell ref="V35:W35"/>
    <mergeCell ref="V37:W37"/>
    <mergeCell ref="F37:H37"/>
    <mergeCell ref="R37:T37"/>
    <mergeCell ref="E16:G16"/>
    <mergeCell ref="E18:G18"/>
    <mergeCell ref="K16:M16"/>
    <mergeCell ref="K14:M14"/>
    <mergeCell ref="K12:M12"/>
  </mergeCells>
  <printOptions horizontalCentered="1" verticalCentered="1"/>
  <pageMargins left="0" right="0" top="0" bottom="0" header="0" footer="0"/>
  <pageSetup scale="97" orientation="landscape" r:id="rId1"/>
  <ignoredErrors>
    <ignoredError sqref="U8 S6 S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Customer Load Sheet</vt:lpstr>
      <vt:lpstr>How-to for load sheet</vt:lpstr>
      <vt:lpstr>ESS</vt:lpstr>
      <vt:lpstr>Transmission-Distribution Plan</vt:lpstr>
      <vt:lpstr>Metering</vt:lpstr>
      <vt:lpstr>METER DATA</vt:lpstr>
      <vt:lpstr>'Customer Load Sheet'!__xlnm.Print_Area</vt:lpstr>
      <vt:lpstr>COMM_LIST_LOAD_TYPE</vt:lpstr>
      <vt:lpstr>COMM_LOAD_TYPE_VLKUP</vt:lpstr>
      <vt:lpstr>LOAD_TYPE_RES_HVAC</vt:lpstr>
      <vt:lpstr>Multiple_list</vt:lpstr>
      <vt:lpstr>Multiple_Unit_Diversity_vlkup</vt:lpstr>
      <vt:lpstr>'Customer Load Sheet'!Print_Area</vt:lpstr>
      <vt:lpstr>ESS!Print_Area</vt:lpstr>
      <vt:lpstr>'How-to for load sheet'!Print_Area</vt:lpstr>
      <vt:lpstr>Metering!Print_Area</vt:lpstr>
      <vt:lpstr>'Transmission-Distribution Plan'!Print_Area</vt:lpstr>
      <vt:lpstr>rate_lookup</vt:lpstr>
      <vt:lpstr>RES_LOAD_TYPE_HVAC</vt:lpstr>
      <vt:lpstr>RES_LOAD_TYPE_HVAC_VLKUP</vt:lpstr>
      <vt:lpstr>RES_LOAD_TYPE_NON_HVAC</vt:lpstr>
      <vt:lpstr>RES_LOAD_TYPE_NON_HVAC_VLKUP</vt:lpstr>
      <vt:lpstr>RES_LOADTYPE_HVAC</vt:lpstr>
      <vt:lpstr>REV_CLASS_COM_IND</vt:lpstr>
      <vt:lpstr>Revenue_Class</vt:lpstr>
      <vt:lpstr>S_C_LIST</vt:lpstr>
      <vt:lpstr>transformersizes</vt:lpstr>
      <vt:lpstr>Voltage_Choice_VLKUP</vt:lpstr>
      <vt:lpstr>xfmr10</vt:lpstr>
      <vt:lpstr>xfmr100</vt:lpstr>
      <vt:lpstr>xfmr1000</vt:lpstr>
      <vt:lpstr>xfmr112.5</vt:lpstr>
      <vt:lpstr>xfmr150</vt:lpstr>
      <vt:lpstr>xfmr1500</vt:lpstr>
      <vt:lpstr>xfmr167</vt:lpstr>
      <vt:lpstr>xfmr2000</vt:lpstr>
      <vt:lpstr>xfmr25</vt:lpstr>
      <vt:lpstr>xfmr2500</vt:lpstr>
      <vt:lpstr>xfmr300</vt:lpstr>
      <vt:lpstr>xfmr50</vt:lpstr>
      <vt:lpstr>xfmr500</vt:lpstr>
      <vt:lpstr>xfmr5000</vt:lpstr>
      <vt:lpstr>xfmr75</vt:lpstr>
      <vt:lpstr>xfmr750</vt:lpstr>
      <vt:lpstr>xfmr7500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Cough, Jamie</dc:creator>
  <cp:lastModifiedBy>Lily McVetty</cp:lastModifiedBy>
  <cp:lastPrinted>2023-06-21T16:15:35Z</cp:lastPrinted>
  <dcterms:created xsi:type="dcterms:W3CDTF">2015-10-22T12:34:53Z</dcterms:created>
  <dcterms:modified xsi:type="dcterms:W3CDTF">2025-07-30T14:36:56Z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24b1752-a977-4927-b9e6-e48a43684aee_Enabled">
    <vt:lpwstr>true</vt:lpwstr>
  </property>
  <property fmtid="{D5CDD505-2E9C-101B-9397-08002B2CF9AE}" pid="4" name="MSIP_Label_624b1752-a977-4927-b9e6-e48a43684aee_SetDate">
    <vt:lpwstr>2022-04-26T10:20:21Z</vt:lpwstr>
  </property>
  <property fmtid="{D5CDD505-2E9C-101B-9397-08002B2CF9AE}" pid="5" name="MSIP_Label_624b1752-a977-4927-b9e6-e48a43684aee_Method">
    <vt:lpwstr>Privileged</vt:lpwstr>
  </property>
  <property fmtid="{D5CDD505-2E9C-101B-9397-08002B2CF9AE}" pid="6" name="MSIP_Label_624b1752-a977-4927-b9e6-e48a43684aee_Name">
    <vt:lpwstr>Public</vt:lpwstr>
  </property>
  <property fmtid="{D5CDD505-2E9C-101B-9397-08002B2CF9AE}" pid="7" name="MSIP_Label_624b1752-a977-4927-b9e6-e48a43684aee_SiteId">
    <vt:lpwstr>031a09bc-a2bf-44df-888e-4e09355b7a24</vt:lpwstr>
  </property>
  <property fmtid="{D5CDD505-2E9C-101B-9397-08002B2CF9AE}" pid="8" name="MSIP_Label_624b1752-a977-4927-b9e6-e48a43684aee_ActionId">
    <vt:lpwstr>ccc17985-b674-46e6-bf12-3298c546254a</vt:lpwstr>
  </property>
  <property fmtid="{D5CDD505-2E9C-101B-9397-08002B2CF9AE}" pid="9" name="MSIP_Label_624b1752-a977-4927-b9e6-e48a43684aee_ContentBits">
    <vt:lpwstr>0</vt:lpwstr>
  </property>
</Properties>
</file>